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c1309e5ac176003f/Sps Dielsdorf/Anmeldeformulare/"/>
    </mc:Choice>
  </mc:AlternateContent>
  <xr:revisionPtr revIDLastSave="141" documentId="13_ncr:1_{D7E8B9C8-C336-49F5-8AD4-A4D5854F6688}" xr6:coauthVersionLast="47" xr6:coauthVersionMax="47" xr10:uidLastSave="{D04BADFE-7571-4B63-B025-7DAEA0BCEACD}"/>
  <workbookProtection workbookAlgorithmName="SHA-512" workbookHashValue="7V56hd1qAhq6L2pBiw3hpmqMoHkTlp+jnBggoIc8oAMXtSon/VrmYo2gB+GS+4Prpvu0jmXCYDj6mgEnXALOmQ==" workbookSaltValue="mnR5McWcXLhMbOROO4DIsA==" workbookSpinCount="100000" lockStructure="1"/>
  <bookViews>
    <workbookView xWindow="39450" yWindow="2010" windowWidth="34440" windowHeight="18870" xr2:uid="{00000000-000D-0000-FFFF-FFFF00000000}"/>
  </bookViews>
  <sheets>
    <sheet name="Anleitung" sheetId="5" r:id="rId1"/>
    <sheet name="Anmeldung" sheetId="1" r:id="rId2"/>
    <sheet name="Schützenerfassung" sheetId="2" r:id="rId3"/>
    <sheet name="Gruppenübersicht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2" l="1"/>
  <c r="N13" i="2"/>
  <c r="N12" i="2"/>
  <c r="N11" i="2"/>
  <c r="N10" i="2"/>
  <c r="N9" i="2"/>
  <c r="N8" i="2"/>
  <c r="N7" i="2"/>
  <c r="N6" i="2"/>
  <c r="N5" i="2"/>
  <c r="M14" i="2"/>
  <c r="M13" i="2"/>
  <c r="M12" i="2"/>
  <c r="M11" i="2"/>
  <c r="M10" i="2"/>
  <c r="M9" i="2"/>
  <c r="M8" i="2"/>
  <c r="M7" i="2"/>
  <c r="M6" i="2"/>
  <c r="M5" i="2"/>
  <c r="A3" i="1"/>
  <c r="B76" i="3"/>
  <c r="B68" i="3"/>
  <c r="B60" i="3"/>
  <c r="B52" i="3"/>
  <c r="B44" i="3"/>
  <c r="B36" i="3"/>
  <c r="B28" i="3"/>
  <c r="B20" i="3"/>
  <c r="B12" i="3"/>
  <c r="B4" i="3"/>
  <c r="L14" i="2"/>
  <c r="L13" i="2"/>
  <c r="L12" i="2"/>
  <c r="L11" i="2"/>
  <c r="L10" i="2"/>
  <c r="L9" i="2"/>
  <c r="L8" i="2"/>
  <c r="L7" i="2"/>
  <c r="L6" i="2"/>
  <c r="L5" i="2"/>
  <c r="K14" i="2"/>
  <c r="K13" i="2"/>
  <c r="K12" i="2"/>
  <c r="K11" i="2"/>
  <c r="K10" i="2"/>
  <c r="K9" i="2"/>
  <c r="K8" i="2"/>
  <c r="K7" i="2"/>
  <c r="K6" i="2"/>
  <c r="K5" i="2"/>
  <c r="O11" i="2" l="1"/>
  <c r="O14" i="2"/>
  <c r="O12" i="2"/>
  <c r="O8" i="2"/>
  <c r="O13" i="2"/>
  <c r="O9" i="2"/>
  <c r="O10" i="2"/>
  <c r="O7" i="2"/>
  <c r="O6" i="2"/>
  <c r="O5" i="2"/>
  <c r="A22" i="1"/>
  <c r="A21" i="1"/>
  <c r="A20" i="1"/>
  <c r="A19" i="1"/>
  <c r="A18" i="1"/>
  <c r="A17" i="1"/>
  <c r="A16" i="1"/>
  <c r="A15" i="1"/>
  <c r="A14" i="1"/>
  <c r="A13" i="1"/>
  <c r="T203" i="2"/>
  <c r="S203" i="2"/>
  <c r="T202" i="2"/>
  <c r="S202" i="2"/>
  <c r="T201" i="2"/>
  <c r="S201" i="2"/>
  <c r="T200" i="2"/>
  <c r="S200" i="2"/>
  <c r="T199" i="2"/>
  <c r="S199" i="2"/>
  <c r="T198" i="2"/>
  <c r="S198" i="2"/>
  <c r="T197" i="2"/>
  <c r="S197" i="2"/>
  <c r="T196" i="2"/>
  <c r="S196" i="2"/>
  <c r="T195" i="2"/>
  <c r="S195" i="2"/>
  <c r="T194" i="2"/>
  <c r="S194" i="2"/>
  <c r="T193" i="2"/>
  <c r="S193" i="2"/>
  <c r="T192" i="2"/>
  <c r="S192" i="2"/>
  <c r="T191" i="2"/>
  <c r="S191" i="2"/>
  <c r="T190" i="2"/>
  <c r="S190" i="2"/>
  <c r="T189" i="2"/>
  <c r="S189" i="2"/>
  <c r="T188" i="2"/>
  <c r="S188" i="2"/>
  <c r="T187" i="2"/>
  <c r="S187" i="2"/>
  <c r="T186" i="2"/>
  <c r="S186" i="2"/>
  <c r="T185" i="2"/>
  <c r="S185" i="2"/>
  <c r="T184" i="2"/>
  <c r="S184" i="2"/>
  <c r="T183" i="2"/>
  <c r="S183" i="2"/>
  <c r="T182" i="2"/>
  <c r="S182" i="2"/>
  <c r="T181" i="2"/>
  <c r="S181" i="2"/>
  <c r="T180" i="2"/>
  <c r="S180" i="2"/>
  <c r="T179" i="2"/>
  <c r="S179" i="2"/>
  <c r="T178" i="2"/>
  <c r="S178" i="2"/>
  <c r="T177" i="2"/>
  <c r="S177" i="2"/>
  <c r="T176" i="2"/>
  <c r="S176" i="2"/>
  <c r="T175" i="2"/>
  <c r="S175" i="2"/>
  <c r="T174" i="2"/>
  <c r="S174" i="2"/>
  <c r="T173" i="2"/>
  <c r="S173" i="2"/>
  <c r="T172" i="2"/>
  <c r="S172" i="2"/>
  <c r="T171" i="2"/>
  <c r="S171" i="2"/>
  <c r="T170" i="2"/>
  <c r="S170" i="2"/>
  <c r="T169" i="2"/>
  <c r="S169" i="2"/>
  <c r="T168" i="2"/>
  <c r="S168" i="2"/>
  <c r="T167" i="2"/>
  <c r="S167" i="2"/>
  <c r="T166" i="2"/>
  <c r="S166" i="2"/>
  <c r="T165" i="2"/>
  <c r="S165" i="2"/>
  <c r="T164" i="2"/>
  <c r="S164" i="2"/>
  <c r="T163" i="2"/>
  <c r="S163" i="2"/>
  <c r="T162" i="2"/>
  <c r="S162" i="2"/>
  <c r="T161" i="2"/>
  <c r="S161" i="2"/>
  <c r="T160" i="2"/>
  <c r="S160" i="2"/>
  <c r="T159" i="2"/>
  <c r="S159" i="2"/>
  <c r="T158" i="2"/>
  <c r="S158" i="2"/>
  <c r="T157" i="2"/>
  <c r="S157" i="2"/>
  <c r="T156" i="2"/>
  <c r="S156" i="2"/>
  <c r="T155" i="2"/>
  <c r="S155" i="2"/>
  <c r="T154" i="2"/>
  <c r="S154" i="2"/>
  <c r="T153" i="2"/>
  <c r="S153" i="2"/>
  <c r="T152" i="2"/>
  <c r="S152" i="2"/>
  <c r="T151" i="2"/>
  <c r="S151" i="2"/>
  <c r="T150" i="2"/>
  <c r="S150" i="2"/>
  <c r="T149" i="2"/>
  <c r="S149" i="2"/>
  <c r="T148" i="2"/>
  <c r="S148" i="2"/>
  <c r="T147" i="2"/>
  <c r="S147" i="2"/>
  <c r="T146" i="2"/>
  <c r="S146" i="2"/>
  <c r="T145" i="2"/>
  <c r="S145" i="2"/>
  <c r="T144" i="2"/>
  <c r="S144" i="2"/>
  <c r="T143" i="2"/>
  <c r="S143" i="2"/>
  <c r="T142" i="2"/>
  <c r="S142" i="2"/>
  <c r="T141" i="2"/>
  <c r="S141" i="2"/>
  <c r="T140" i="2"/>
  <c r="S140" i="2"/>
  <c r="T139" i="2"/>
  <c r="S139" i="2"/>
  <c r="T138" i="2"/>
  <c r="S138" i="2"/>
  <c r="T137" i="2"/>
  <c r="S137" i="2"/>
  <c r="T136" i="2"/>
  <c r="S136" i="2"/>
  <c r="T135" i="2"/>
  <c r="S135" i="2"/>
  <c r="T134" i="2"/>
  <c r="S134" i="2"/>
  <c r="T133" i="2"/>
  <c r="S133" i="2"/>
  <c r="T132" i="2"/>
  <c r="S132" i="2"/>
  <c r="T131" i="2"/>
  <c r="S131" i="2"/>
  <c r="T130" i="2"/>
  <c r="S130" i="2"/>
  <c r="T129" i="2"/>
  <c r="S129" i="2"/>
  <c r="T128" i="2"/>
  <c r="S128" i="2"/>
  <c r="T127" i="2"/>
  <c r="S127" i="2"/>
  <c r="T126" i="2"/>
  <c r="S126" i="2"/>
  <c r="T125" i="2"/>
  <c r="S125" i="2"/>
  <c r="T124" i="2"/>
  <c r="S124" i="2"/>
  <c r="T123" i="2"/>
  <c r="S123" i="2"/>
  <c r="T122" i="2"/>
  <c r="S122" i="2"/>
  <c r="T121" i="2"/>
  <c r="S121" i="2"/>
  <c r="T120" i="2"/>
  <c r="S120" i="2"/>
  <c r="T119" i="2"/>
  <c r="S119" i="2"/>
  <c r="T118" i="2"/>
  <c r="S118" i="2"/>
  <c r="T117" i="2"/>
  <c r="S117" i="2"/>
  <c r="T116" i="2"/>
  <c r="S116" i="2"/>
  <c r="T115" i="2"/>
  <c r="S115" i="2"/>
  <c r="T114" i="2"/>
  <c r="S114" i="2"/>
  <c r="T113" i="2"/>
  <c r="S113" i="2"/>
  <c r="T112" i="2"/>
  <c r="S112" i="2"/>
  <c r="T111" i="2"/>
  <c r="S111" i="2"/>
  <c r="T110" i="2"/>
  <c r="S110" i="2"/>
  <c r="T109" i="2"/>
  <c r="S109" i="2"/>
  <c r="T108" i="2"/>
  <c r="S108" i="2"/>
  <c r="T107" i="2"/>
  <c r="S107" i="2"/>
  <c r="T106" i="2"/>
  <c r="S106" i="2"/>
  <c r="T105" i="2"/>
  <c r="S105" i="2"/>
  <c r="T104" i="2"/>
  <c r="S104" i="2"/>
  <c r="T103" i="2"/>
  <c r="S103" i="2"/>
  <c r="T102" i="2"/>
  <c r="S102" i="2"/>
  <c r="T101" i="2"/>
  <c r="S101" i="2"/>
  <c r="T100" i="2"/>
  <c r="S100" i="2"/>
  <c r="T99" i="2"/>
  <c r="S99" i="2"/>
  <c r="T98" i="2"/>
  <c r="S98" i="2"/>
  <c r="T97" i="2"/>
  <c r="S97" i="2"/>
  <c r="T96" i="2"/>
  <c r="S96" i="2"/>
  <c r="T95" i="2"/>
  <c r="S95" i="2"/>
  <c r="T94" i="2"/>
  <c r="S94" i="2"/>
  <c r="T93" i="2"/>
  <c r="S93" i="2"/>
  <c r="T92" i="2"/>
  <c r="S92" i="2"/>
  <c r="T91" i="2"/>
  <c r="S91" i="2"/>
  <c r="T90" i="2"/>
  <c r="S90" i="2"/>
  <c r="T89" i="2"/>
  <c r="S89" i="2"/>
  <c r="T88" i="2"/>
  <c r="S88" i="2"/>
  <c r="T87" i="2"/>
  <c r="S87" i="2"/>
  <c r="T86" i="2"/>
  <c r="S86" i="2"/>
  <c r="T85" i="2"/>
  <c r="S85" i="2"/>
  <c r="T84" i="2"/>
  <c r="S84" i="2"/>
  <c r="T83" i="2"/>
  <c r="S83" i="2"/>
  <c r="T82" i="2"/>
  <c r="S82" i="2"/>
  <c r="T81" i="2"/>
  <c r="S81" i="2"/>
  <c r="T80" i="2"/>
  <c r="S80" i="2"/>
  <c r="T79" i="2"/>
  <c r="S79" i="2"/>
  <c r="T78" i="2"/>
  <c r="S78" i="2"/>
  <c r="T77" i="2"/>
  <c r="S77" i="2"/>
  <c r="T76" i="2"/>
  <c r="S76" i="2"/>
  <c r="T75" i="2"/>
  <c r="S75" i="2"/>
  <c r="T74" i="2"/>
  <c r="S74" i="2"/>
  <c r="T73" i="2"/>
  <c r="S73" i="2"/>
  <c r="T72" i="2"/>
  <c r="S72" i="2"/>
  <c r="T71" i="2"/>
  <c r="S71" i="2"/>
  <c r="T70" i="2"/>
  <c r="S70" i="2"/>
  <c r="T69" i="2"/>
  <c r="S69" i="2"/>
  <c r="T68" i="2"/>
  <c r="S68" i="2"/>
  <c r="T67" i="2"/>
  <c r="S67" i="2"/>
  <c r="T66" i="2"/>
  <c r="S66" i="2"/>
  <c r="T65" i="2"/>
  <c r="S65" i="2"/>
  <c r="T64" i="2"/>
  <c r="S64" i="2"/>
  <c r="T63" i="2"/>
  <c r="S63" i="2"/>
  <c r="T62" i="2"/>
  <c r="S62" i="2"/>
  <c r="T61" i="2"/>
  <c r="S61" i="2"/>
  <c r="T60" i="2"/>
  <c r="S60" i="2"/>
  <c r="T59" i="2"/>
  <c r="S59" i="2"/>
  <c r="T58" i="2"/>
  <c r="S58" i="2"/>
  <c r="T57" i="2"/>
  <c r="S57" i="2"/>
  <c r="T56" i="2"/>
  <c r="S56" i="2"/>
  <c r="S55" i="2"/>
  <c r="T55" i="2" s="1"/>
  <c r="S54" i="2"/>
  <c r="T54" i="2" s="1"/>
  <c r="T53" i="2"/>
  <c r="S53" i="2"/>
  <c r="S52" i="2"/>
  <c r="T52" i="2" s="1"/>
  <c r="S51" i="2"/>
  <c r="T51" i="2" s="1"/>
  <c r="S50" i="2"/>
  <c r="T50" i="2" s="1"/>
  <c r="S49" i="2"/>
  <c r="T49" i="2" s="1"/>
  <c r="S48" i="2"/>
  <c r="T48" i="2" s="1"/>
  <c r="S47" i="2"/>
  <c r="T47" i="2" s="1"/>
  <c r="S46" i="2"/>
  <c r="T46" i="2" s="1"/>
  <c r="S45" i="2"/>
  <c r="T45" i="2" s="1"/>
  <c r="S44" i="2"/>
  <c r="T44" i="2" s="1"/>
  <c r="S43" i="2"/>
  <c r="T43" i="2" s="1"/>
  <c r="S42" i="2"/>
  <c r="T42" i="2" s="1"/>
  <c r="S41" i="2"/>
  <c r="T41" i="2" s="1"/>
  <c r="S40" i="2"/>
  <c r="T40" i="2" s="1"/>
  <c r="S39" i="2"/>
  <c r="T39" i="2" s="1"/>
  <c r="T38" i="2"/>
  <c r="S38" i="2"/>
  <c r="S37" i="2"/>
  <c r="T37" i="2" s="1"/>
  <c r="S36" i="2"/>
  <c r="T36" i="2" s="1"/>
  <c r="S35" i="2"/>
  <c r="T35" i="2" s="1"/>
  <c r="S34" i="2"/>
  <c r="T34" i="2" s="1"/>
  <c r="S33" i="2"/>
  <c r="T33" i="2" s="1"/>
  <c r="S32" i="2"/>
  <c r="T32" i="2" s="1"/>
  <c r="S31" i="2"/>
  <c r="T31" i="2" s="1"/>
  <c r="S30" i="2"/>
  <c r="T30" i="2" s="1"/>
  <c r="S29" i="2"/>
  <c r="T29" i="2" s="1"/>
  <c r="S28" i="2"/>
  <c r="T28" i="2" s="1"/>
  <c r="S27" i="2"/>
  <c r="T27" i="2" s="1"/>
  <c r="S26" i="2"/>
  <c r="T26" i="2" s="1"/>
  <c r="S25" i="2"/>
  <c r="T25" i="2" s="1"/>
  <c r="S24" i="2"/>
  <c r="T24" i="2" s="1"/>
  <c r="S23" i="2"/>
  <c r="T23" i="2" s="1"/>
  <c r="S22" i="2"/>
  <c r="T22" i="2" s="1"/>
  <c r="S21" i="2"/>
  <c r="T21" i="2" s="1"/>
  <c r="S20" i="2"/>
  <c r="T20" i="2" s="1"/>
  <c r="S19" i="2"/>
  <c r="T19" i="2" s="1"/>
  <c r="S18" i="2"/>
  <c r="T18" i="2" s="1"/>
  <c r="S17" i="2"/>
  <c r="T17" i="2" s="1"/>
  <c r="S16" i="2"/>
  <c r="T16" i="2" s="1"/>
  <c r="S15" i="2"/>
  <c r="T15" i="2" s="1"/>
  <c r="S14" i="2"/>
  <c r="T14" i="2" s="1"/>
  <c r="S13" i="2"/>
  <c r="T13" i="2" s="1"/>
  <c r="S12" i="2"/>
  <c r="T12" i="2" s="1"/>
  <c r="R12" i="2"/>
  <c r="S11" i="2"/>
  <c r="T11" i="2" s="1"/>
  <c r="R11" i="2"/>
  <c r="S10" i="2"/>
  <c r="T10" i="2" s="1"/>
  <c r="R10" i="2"/>
  <c r="S9" i="2"/>
  <c r="T9" i="2" s="1"/>
  <c r="R9" i="2"/>
  <c r="P9" i="2"/>
  <c r="S8" i="2"/>
  <c r="T8" i="2" s="1"/>
  <c r="R8" i="2"/>
  <c r="S7" i="2"/>
  <c r="T7" i="2" s="1"/>
  <c r="R7" i="2"/>
  <c r="S6" i="2"/>
  <c r="T6" i="2" s="1"/>
  <c r="R6" i="2"/>
  <c r="S5" i="2"/>
  <c r="T5" i="2" s="1"/>
  <c r="R5" i="2"/>
  <c r="S4" i="2"/>
  <c r="T4" i="2" s="1"/>
  <c r="R4" i="2"/>
  <c r="R3" i="2"/>
  <c r="D65" i="3" l="1"/>
  <c r="D47" i="3"/>
  <c r="D8" i="3"/>
  <c r="D39" i="3"/>
  <c r="D64" i="3"/>
  <c r="D25" i="3"/>
  <c r="D7" i="3"/>
  <c r="D41" i="3"/>
  <c r="D81" i="3"/>
  <c r="D63" i="3"/>
  <c r="D24" i="3"/>
  <c r="D23" i="3"/>
  <c r="D40" i="3"/>
  <c r="D80" i="3"/>
  <c r="D79" i="3"/>
  <c r="D73" i="3"/>
  <c r="D55" i="3"/>
  <c r="D16" i="3"/>
  <c r="D49" i="3"/>
  <c r="D9" i="3"/>
  <c r="D57" i="3"/>
  <c r="D17" i="3"/>
  <c r="D72" i="3"/>
  <c r="D33" i="3"/>
  <c r="D15" i="3"/>
  <c r="D56" i="3"/>
  <c r="D71" i="3"/>
  <c r="D32" i="3"/>
  <c r="D48" i="3"/>
  <c r="D31" i="3"/>
  <c r="P10" i="2"/>
  <c r="P7" i="2"/>
  <c r="P13" i="2"/>
  <c r="P14" i="2"/>
  <c r="P6" i="2"/>
  <c r="P5" i="2"/>
  <c r="P12" i="2"/>
  <c r="P8" i="2"/>
  <c r="P11" i="2"/>
  <c r="C9" i="3" l="1"/>
  <c r="F32" i="3"/>
  <c r="A32" i="3"/>
  <c r="H32" i="3"/>
  <c r="B32" i="3"/>
  <c r="G32" i="3"/>
  <c r="C32" i="3"/>
  <c r="E32" i="3"/>
  <c r="B9" i="3"/>
  <c r="E9" i="3"/>
  <c r="F9" i="3"/>
  <c r="G9" i="3"/>
  <c r="H9" i="3"/>
  <c r="A9" i="3"/>
  <c r="H33" i="3"/>
  <c r="G33" i="3"/>
  <c r="F33" i="3"/>
  <c r="E33" i="3"/>
  <c r="C33" i="3"/>
  <c r="B33" i="3"/>
  <c r="A33" i="3"/>
  <c r="B64" i="3"/>
  <c r="H64" i="3"/>
  <c r="G64" i="3"/>
  <c r="F64" i="3"/>
  <c r="E64" i="3"/>
  <c r="C64" i="3"/>
  <c r="A64" i="3"/>
  <c r="A15" i="3"/>
  <c r="H15" i="3"/>
  <c r="G15" i="3"/>
  <c r="F15" i="3"/>
  <c r="E15" i="3"/>
  <c r="C15" i="3"/>
  <c r="B15" i="3"/>
  <c r="H41" i="3"/>
  <c r="G41" i="3"/>
  <c r="F41" i="3"/>
  <c r="E41" i="3"/>
  <c r="C41" i="3"/>
  <c r="B41" i="3"/>
  <c r="A41" i="3"/>
  <c r="G71" i="3"/>
  <c r="F71" i="3"/>
  <c r="E71" i="3"/>
  <c r="C71" i="3"/>
  <c r="B71" i="3"/>
  <c r="A71" i="3"/>
  <c r="H71" i="3"/>
  <c r="C31" i="3"/>
  <c r="B31" i="3"/>
  <c r="A31" i="3"/>
  <c r="H31" i="3"/>
  <c r="G31" i="3"/>
  <c r="E31" i="3"/>
  <c r="F31" i="3"/>
  <c r="C47" i="3"/>
  <c r="B47" i="3"/>
  <c r="A47" i="3"/>
  <c r="H47" i="3"/>
  <c r="G47" i="3"/>
  <c r="F47" i="3"/>
  <c r="E47" i="3"/>
  <c r="A65" i="3"/>
  <c r="H65" i="3"/>
  <c r="G65" i="3"/>
  <c r="F65" i="3"/>
  <c r="E65" i="3"/>
  <c r="C65" i="3"/>
  <c r="B65" i="3"/>
  <c r="H7" i="3"/>
  <c r="G7" i="3"/>
  <c r="F7" i="3"/>
  <c r="E7" i="3"/>
  <c r="C7" i="3"/>
  <c r="B7" i="3"/>
  <c r="A7" i="3"/>
  <c r="H49" i="3"/>
  <c r="G49" i="3"/>
  <c r="F49" i="3"/>
  <c r="C49" i="3"/>
  <c r="E49" i="3"/>
  <c r="B49" i="3"/>
  <c r="A49" i="3"/>
  <c r="E55" i="3"/>
  <c r="C55" i="3"/>
  <c r="B55" i="3"/>
  <c r="A55" i="3"/>
  <c r="H55" i="3"/>
  <c r="G55" i="3"/>
  <c r="F55" i="3"/>
  <c r="C39" i="3"/>
  <c r="B39" i="3"/>
  <c r="A39" i="3"/>
  <c r="G39" i="3"/>
  <c r="H39" i="3"/>
  <c r="F39" i="3"/>
  <c r="E39" i="3"/>
  <c r="C16" i="3"/>
  <c r="B16" i="3"/>
  <c r="A16" i="3"/>
  <c r="H16" i="3"/>
  <c r="F16" i="3"/>
  <c r="G16" i="3"/>
  <c r="E16" i="3"/>
  <c r="C24" i="3"/>
  <c r="B24" i="3"/>
  <c r="A24" i="3"/>
  <c r="H24" i="3"/>
  <c r="G24" i="3"/>
  <c r="F24" i="3"/>
  <c r="E24" i="3"/>
  <c r="C72" i="3"/>
  <c r="H72" i="3"/>
  <c r="G72" i="3"/>
  <c r="F72" i="3"/>
  <c r="E72" i="3"/>
  <c r="B72" i="3"/>
  <c r="A72" i="3"/>
  <c r="H57" i="3"/>
  <c r="G57" i="3"/>
  <c r="F57" i="3"/>
  <c r="E57" i="3"/>
  <c r="C57" i="3"/>
  <c r="B57" i="3"/>
  <c r="A57" i="3"/>
  <c r="F17" i="3"/>
  <c r="E17" i="3"/>
  <c r="C17" i="3"/>
  <c r="B17" i="3"/>
  <c r="A17" i="3"/>
  <c r="H17" i="3"/>
  <c r="G17" i="3"/>
  <c r="F63" i="3"/>
  <c r="E63" i="3"/>
  <c r="C63" i="3"/>
  <c r="B63" i="3"/>
  <c r="A63" i="3"/>
  <c r="H63" i="3"/>
  <c r="G63" i="3"/>
  <c r="G25" i="3"/>
  <c r="F25" i="3"/>
  <c r="E25" i="3"/>
  <c r="C25" i="3"/>
  <c r="B25" i="3"/>
  <c r="A25" i="3"/>
  <c r="H25" i="3"/>
  <c r="H80" i="3"/>
  <c r="G80" i="3"/>
  <c r="F80" i="3"/>
  <c r="E80" i="3"/>
  <c r="C80" i="3"/>
  <c r="B80" i="3"/>
  <c r="A80" i="3"/>
  <c r="H79" i="3"/>
  <c r="G79" i="3"/>
  <c r="F79" i="3"/>
  <c r="E79" i="3"/>
  <c r="A79" i="3"/>
  <c r="C79" i="3"/>
  <c r="B79" i="3"/>
  <c r="B73" i="3"/>
  <c r="A73" i="3"/>
  <c r="E73" i="3"/>
  <c r="H73" i="3"/>
  <c r="G73" i="3"/>
  <c r="F73" i="3"/>
  <c r="C73" i="3"/>
  <c r="G48" i="3"/>
  <c r="F48" i="3"/>
  <c r="E48" i="3"/>
  <c r="C48" i="3"/>
  <c r="B48" i="3"/>
  <c r="A48" i="3"/>
  <c r="H48" i="3"/>
  <c r="H56" i="3"/>
  <c r="G56" i="3"/>
  <c r="F56" i="3"/>
  <c r="E56" i="3"/>
  <c r="C56" i="3"/>
  <c r="B56" i="3"/>
  <c r="A56" i="3"/>
  <c r="C8" i="3"/>
  <c r="B8" i="3"/>
  <c r="A8" i="3"/>
  <c r="F8" i="3"/>
  <c r="H8" i="3"/>
  <c r="G8" i="3"/>
  <c r="E8" i="3"/>
  <c r="B23" i="3"/>
  <c r="A23" i="3"/>
  <c r="E23" i="3"/>
  <c r="H23" i="3"/>
  <c r="G23" i="3"/>
  <c r="F23" i="3"/>
  <c r="C23" i="3"/>
  <c r="C81" i="3"/>
  <c r="B81" i="3"/>
  <c r="A81" i="3"/>
  <c r="H81" i="3"/>
  <c r="G81" i="3"/>
  <c r="F81" i="3"/>
  <c r="E81" i="3"/>
  <c r="F40" i="3"/>
  <c r="E40" i="3"/>
  <c r="C40" i="3"/>
  <c r="B40" i="3"/>
  <c r="A40" i="3"/>
  <c r="H40" i="3"/>
  <c r="G4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</author>
  </authors>
  <commentList>
    <comment ref="B3" authorId="0" shapeId="0" xr:uid="{5812526E-8046-416E-BD32-0952322B6122}">
      <text>
        <r>
          <rPr>
            <b/>
            <sz val="9"/>
            <color indexed="81"/>
            <rFont val="Segoe UI"/>
            <family val="2"/>
          </rPr>
          <t>Nur für Mitglieder des Schweizerischen Schiesssportverbandes</t>
        </r>
      </text>
    </comment>
    <comment ref="F3" authorId="0" shapeId="0" xr:uid="{0CC34287-C75B-4EFE-8BCF-354989008F1D}">
      <text>
        <r>
          <rPr>
            <b/>
            <sz val="9"/>
            <color indexed="81"/>
            <rFont val="Segoe UI"/>
            <family val="2"/>
          </rPr>
          <t>Falls der Schütze seine Resultate, die Schlussrangliste und Informationen zur nächsten Austragung des Volksschiessens erhalten möchte, muss hierzu seine gültige E-Mailadresse hinterlegt werden.</t>
        </r>
      </text>
    </comment>
  </commentList>
</comments>
</file>

<file path=xl/sharedStrings.xml><?xml version="1.0" encoding="utf-8"?>
<sst xmlns="http://schemas.openxmlformats.org/spreadsheetml/2006/main" count="168" uniqueCount="72">
  <si>
    <t>Adresse</t>
  </si>
  <si>
    <t>E-Mail</t>
  </si>
  <si>
    <t>Telefon</t>
  </si>
  <si>
    <t>Anzahl Gruppen</t>
  </si>
  <si>
    <t>Schützenerfassung</t>
  </si>
  <si>
    <t>Hilfsliste</t>
  </si>
  <si>
    <t>Gruppenlauf</t>
  </si>
  <si>
    <t>GruppenKey</t>
  </si>
  <si>
    <t>Gruppennummer</t>
  </si>
  <si>
    <t>Lizenznummer</t>
  </si>
  <si>
    <t>Name</t>
  </si>
  <si>
    <t>Vorname</t>
  </si>
  <si>
    <t>Jahrgang</t>
  </si>
  <si>
    <t>Gruppe</t>
  </si>
  <si>
    <t>Gruppenname</t>
  </si>
  <si>
    <t>Anzahl Schützen</t>
  </si>
  <si>
    <t>Status</t>
  </si>
  <si>
    <t>Prüfung</t>
  </si>
  <si>
    <t>Gruppenübersicht</t>
  </si>
  <si>
    <t>Gruppe 1</t>
  </si>
  <si>
    <t>MatchIndex</t>
  </si>
  <si>
    <t>LizenzSrc</t>
  </si>
  <si>
    <t>NameSrc</t>
  </si>
  <si>
    <t>VornameSrc</t>
  </si>
  <si>
    <t>StellungSrc</t>
  </si>
  <si>
    <t>Gruppe 2</t>
  </si>
  <si>
    <t>Gruppe 3</t>
  </si>
  <si>
    <t>Gruppe 4</t>
  </si>
  <si>
    <t>Gruppe 5</t>
  </si>
  <si>
    <t>Gruppe 6</t>
  </si>
  <si>
    <t>Gruppe 7</t>
  </si>
  <si>
    <t>Gruppe 8</t>
  </si>
  <si>
    <t>Gruppe 9</t>
  </si>
  <si>
    <t>Gruppe 10</t>
  </si>
  <si>
    <t>Nummer</t>
  </si>
  <si>
    <t>Vereinsnummer</t>
  </si>
  <si>
    <t>- Leere oder fehlerhafte Eingaben werden farblich hervorgehoben.</t>
  </si>
  <si>
    <t>- Bitte nur gültige Gruppennummern verwenden.</t>
  </si>
  <si>
    <t>Hinweis:</t>
  </si>
  <si>
    <t>- Daten werden automatisch aus der Schützenerfassung übernommen.</t>
  </si>
  <si>
    <t>- Übersicht aller Gruppen mit zugehörigen Schützen.</t>
  </si>
  <si>
    <t>4. Register 'Gruppenübersicht':</t>
  </si>
  <si>
    <t>3. Kontrolle Gruppen:</t>
  </si>
  <si>
    <t>- Pflichtfelder werden automatisch rot markiert, wenn sie fehlen.</t>
  </si>
  <si>
    <t>2. Register 'Schützenerfassung':</t>
  </si>
  <si>
    <t>Gruppentyp</t>
  </si>
  <si>
    <t>- Anzahl Gruppen wählen.</t>
  </si>
  <si>
    <t>- Grün = OK, Rot = Abweichung -&gt; Status beachten.</t>
  </si>
  <si>
    <t>- Bei Gruppenschützen die jeweilige Gruppennummer wählen (Hinweis beachten)</t>
  </si>
  <si>
    <t>Anmeldeformular Volksschiessen</t>
  </si>
  <si>
    <t>Kontaktperson</t>
  </si>
  <si>
    <t>Typ</t>
  </si>
  <si>
    <t>Anmeldung</t>
  </si>
  <si>
    <t>Typ (bitte wählen) -&gt;</t>
  </si>
  <si>
    <t>E-Mail-Adresse</t>
  </si>
  <si>
    <t>SSV-Lizenznummer</t>
  </si>
  <si>
    <t>Teilnahme am</t>
  </si>
  <si>
    <t>Bitte wählen</t>
  </si>
  <si>
    <t>Kontrolle Schützenanzahl für Gruppenanmeldung</t>
  </si>
  <si>
    <t>Gruppe oder 1+1</t>
  </si>
  <si>
    <t>1. Register 'Anmeldung':</t>
  </si>
  <si>
    <t>- Vereins-, Firmen oder Familiendaten vollständig erfassen.</t>
  </si>
  <si>
    <t>- Pro Gruppe den Gruppennamen eingeben und Gruppentyp "Gruppe" oder "1+1" wählen.</t>
  </si>
  <si>
    <t>- Lizenznummer (falls Mitglied beim SSV), Name, Vorname und Jahrgang jedes Schützen eingeben.</t>
  </si>
  <si>
    <t>Strasse / Nr.</t>
  </si>
  <si>
    <t>PLZ</t>
  </si>
  <si>
    <t>Ort</t>
  </si>
  <si>
    <t>Nachname</t>
  </si>
  <si>
    <t>- Das ausgefüllte Formular an die nachfolgende E-Mailadresse senden.</t>
  </si>
  <si>
    <t>- volksschiessen@sportschuetze.ch</t>
  </si>
  <si>
    <t>5. Anmeldeformular versenden:</t>
  </si>
  <si>
    <r>
      <t xml:space="preserve">Anleitung zur Nutzung der Excel-Vorlage                                         </t>
    </r>
    <r>
      <rPr>
        <b/>
        <sz val="8"/>
        <color rgb="FF659CF3"/>
        <rFont val="Calibri"/>
        <family val="2"/>
      </rPr>
      <t>V1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</si>
</sst>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\ mmmm\ yyyy"/>
  </numFmts>
  <fonts count="15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name val="Calibri"/>
    </font>
    <font>
      <b/>
      <sz val="11"/>
      <color rgb="FFFFFFFF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22"/>
      <color theme="0"/>
      <name val="Calibri"/>
      <family val="2"/>
    </font>
    <font>
      <b/>
      <sz val="11"/>
      <color rgb="FFFFFFFF"/>
      <name val="Calibri"/>
      <family val="2"/>
    </font>
    <font>
      <b/>
      <sz val="9"/>
      <color indexed="81"/>
      <name val="Segoe UI"/>
      <family val="2"/>
    </font>
    <font>
      <u/>
      <sz val="11"/>
      <color theme="10"/>
      <name val="Calibri"/>
      <family val="2"/>
      <scheme val="minor"/>
    </font>
    <font>
      <b/>
      <sz val="8"/>
      <color rgb="FF659CF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EAF7"/>
      </patternFill>
    </fill>
    <fill>
      <patternFill patternType="solid">
        <fgColor rgb="FFEAF2FF"/>
      </patternFill>
    </fill>
    <fill>
      <patternFill patternType="solid">
        <fgColor rgb="FFD9EAF7"/>
        <bgColor indexed="64"/>
      </patternFill>
    </fill>
    <fill>
      <patternFill patternType="solid">
        <fgColor rgb="FF3A83C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B7B7B7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4" fillId="0" borderId="0"/>
    <xf numFmtId="0" fontId="13" fillId="0" borderId="0" applyNumberFormat="0" applyFill="0" applyBorder="0" applyAlignment="0" applyProtection="0"/>
  </cellStyleXfs>
  <cellXfs count="36">
    <xf numFmtId="0" fontId="0" fillId="0" borderId="0" xfId="0"/>
    <xf numFmtId="0" fontId="0" fillId="3" borderId="3" xfId="1" applyFont="1" applyFill="1" applyBorder="1" applyProtection="1">
      <protection locked="0"/>
    </xf>
    <xf numFmtId="49" fontId="0" fillId="3" borderId="3" xfId="1" applyNumberFormat="1" applyFont="1" applyFill="1" applyBorder="1" applyProtection="1">
      <protection locked="0"/>
    </xf>
    <xf numFmtId="0" fontId="0" fillId="3" borderId="3" xfId="1" applyFont="1" applyFill="1" applyBorder="1"/>
    <xf numFmtId="0" fontId="6" fillId="5" borderId="0" xfId="0" applyFont="1" applyFill="1"/>
    <xf numFmtId="0" fontId="5" fillId="5" borderId="0" xfId="0" applyFont="1" applyFill="1"/>
    <xf numFmtId="0" fontId="8" fillId="5" borderId="1" xfId="1" applyFont="1" applyFill="1" applyBorder="1"/>
    <xf numFmtId="0" fontId="3" fillId="5" borderId="0" xfId="1" applyFont="1" applyFill="1" applyAlignment="1">
      <alignment horizontal="center"/>
    </xf>
    <xf numFmtId="0" fontId="6" fillId="5" borderId="1" xfId="1" applyFont="1" applyFill="1" applyBorder="1"/>
    <xf numFmtId="0" fontId="8" fillId="5" borderId="0" xfId="1" applyFont="1" applyFill="1" applyAlignment="1">
      <alignment horizontal="center"/>
    </xf>
    <xf numFmtId="0" fontId="10" fillId="5" borderId="0" xfId="1" applyFont="1" applyFill="1" applyAlignment="1">
      <alignment horizontal="center" wrapText="1"/>
    </xf>
    <xf numFmtId="0" fontId="9" fillId="5" borderId="0" xfId="1" applyFont="1" applyFill="1"/>
    <xf numFmtId="0" fontId="0" fillId="0" borderId="0" xfId="0" quotePrefix="1"/>
    <xf numFmtId="0" fontId="0" fillId="3" borderId="4" xfId="1" applyFont="1" applyFill="1" applyBorder="1" applyProtection="1">
      <protection locked="0"/>
    </xf>
    <xf numFmtId="0" fontId="8" fillId="5" borderId="0" xfId="1" applyFont="1" applyFill="1"/>
    <xf numFmtId="0" fontId="11" fillId="5" borderId="0" xfId="1" applyFont="1" applyFill="1" applyAlignment="1">
      <alignment horizontal="center"/>
    </xf>
    <xf numFmtId="0" fontId="0" fillId="0" borderId="3" xfId="1" applyFont="1" applyBorder="1"/>
    <xf numFmtId="0" fontId="0" fillId="0" borderId="1" xfId="1" applyFont="1" applyBorder="1"/>
    <xf numFmtId="0" fontId="0" fillId="0" borderId="2" xfId="0" applyBorder="1"/>
    <xf numFmtId="0" fontId="2" fillId="2" borderId="1" xfId="1" applyFont="1" applyFill="1" applyBorder="1"/>
    <xf numFmtId="0" fontId="7" fillId="2" borderId="1" xfId="1" applyFont="1" applyFill="1" applyBorder="1"/>
    <xf numFmtId="0" fontId="7" fillId="2" borderId="0" xfId="1" applyFont="1" applyFill="1"/>
    <xf numFmtId="0" fontId="2" fillId="4" borderId="1" xfId="1" applyFont="1" applyFill="1" applyBorder="1"/>
    <xf numFmtId="0" fontId="13" fillId="0" borderId="0" xfId="2" quotePrefix="1"/>
    <xf numFmtId="0" fontId="8" fillId="5" borderId="0" xfId="1" applyFont="1" applyFill="1"/>
    <xf numFmtId="0" fontId="6" fillId="5" borderId="0" xfId="0" applyFont="1" applyFill="1"/>
    <xf numFmtId="0" fontId="1" fillId="5" borderId="0" xfId="1" applyFont="1" applyFill="1" applyAlignment="1">
      <alignment horizontal="left"/>
    </xf>
    <xf numFmtId="0" fontId="0" fillId="3" borderId="4" xfId="1" applyFont="1" applyFill="1" applyBorder="1" applyAlignment="1" applyProtection="1">
      <alignment horizontal="left"/>
      <protection locked="0"/>
    </xf>
    <xf numFmtId="0" fontId="0" fillId="3" borderId="5" xfId="1" applyFont="1" applyFill="1" applyBorder="1" applyAlignment="1" applyProtection="1">
      <alignment horizontal="left"/>
      <protection locked="0"/>
    </xf>
    <xf numFmtId="0" fontId="0" fillId="3" borderId="3" xfId="1" applyFont="1" applyFill="1" applyBorder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164" fontId="0" fillId="3" borderId="3" xfId="1" applyNumberFormat="1" applyFont="1" applyFill="1" applyBorder="1" applyAlignment="1" applyProtection="1">
      <alignment horizontal="left"/>
      <protection locked="0"/>
    </xf>
    <xf numFmtId="0" fontId="10" fillId="5" borderId="0" xfId="1" applyFont="1" applyFill="1" applyAlignment="1">
      <alignment horizontal="left" wrapText="1"/>
    </xf>
    <xf numFmtId="0" fontId="1" fillId="5" borderId="0" xfId="1" applyFont="1" applyFill="1"/>
    <xf numFmtId="0" fontId="0" fillId="5" borderId="0" xfId="0" applyFill="1"/>
  </cellXfs>
  <cellStyles count="3">
    <cellStyle name="Link" xfId="2" builtinId="8"/>
    <cellStyle name="Normal" xfId="1" xr:uid="{00000000-0005-0000-0000-000000000000}"/>
    <cellStyle name="Standard" xfId="0" builtinId="0"/>
  </cellStyles>
  <dxfs count="69">
    <dxf>
      <fill>
        <patternFill patternType="solid">
          <fgColor rgb="FFE2F0D9"/>
          <bgColor rgb="FFE2F0D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E2F0D9"/>
          <bgColor rgb="FFE2F0D9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EAF2FF"/>
        </patternFill>
      </fill>
    </dxf>
    <dxf>
      <fill>
        <patternFill>
          <bgColor rgb="FFF4CCCC"/>
        </patternFill>
      </fill>
    </dxf>
    <dxf>
      <fill>
        <patternFill>
          <bgColor rgb="FFEAF2FF"/>
        </patternFill>
      </fill>
    </dxf>
    <dxf>
      <fill>
        <patternFill>
          <bgColor rgb="FFF4CCCC"/>
        </patternFill>
      </fill>
    </dxf>
    <dxf>
      <fill>
        <patternFill>
          <bgColor rgb="FFEAF2FF"/>
        </patternFill>
      </fill>
    </dxf>
    <dxf>
      <fill>
        <patternFill>
          <bgColor rgb="FFF4CCCC"/>
        </patternFill>
      </fill>
    </dxf>
    <dxf>
      <fill>
        <patternFill>
          <bgColor rgb="FFEAF2FF"/>
        </patternFill>
      </fill>
    </dxf>
    <dxf>
      <fill>
        <patternFill>
          <bgColor rgb="FFF4CCCC"/>
        </patternFill>
      </fill>
    </dxf>
    <dxf>
      <fill>
        <patternFill>
          <bgColor rgb="FFEAF2FF"/>
        </patternFill>
      </fill>
    </dxf>
    <dxf>
      <fill>
        <patternFill>
          <bgColor rgb="FFEAF2FF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EAF2FF"/>
        </patternFill>
      </fill>
    </dxf>
    <dxf>
      <fill>
        <patternFill>
          <bgColor rgb="FFF4CCCC"/>
        </patternFill>
      </fill>
    </dxf>
    <dxf>
      <fill>
        <patternFill>
          <bgColor rgb="FFEAF2FF"/>
        </patternFill>
      </fill>
    </dxf>
    <dxf>
      <fill>
        <patternFill>
          <bgColor rgb="FFF4CCCC"/>
        </patternFill>
      </fill>
    </dxf>
    <dxf>
      <fill>
        <patternFill>
          <bgColor rgb="FFEAF2FF"/>
        </patternFill>
      </fill>
    </dxf>
    <dxf>
      <fill>
        <patternFill>
          <bgColor rgb="FFEAF2FF"/>
        </patternFill>
      </fill>
    </dxf>
    <dxf>
      <fill>
        <patternFill>
          <bgColor rgb="FFF4CCCC"/>
        </patternFill>
      </fill>
    </dxf>
    <dxf>
      <fill>
        <patternFill>
          <bgColor rgb="FFEAF2FF"/>
        </patternFill>
      </fill>
    </dxf>
    <dxf>
      <fill>
        <patternFill>
          <bgColor rgb="FFF4CCCC"/>
        </patternFill>
      </fill>
    </dxf>
    <dxf>
      <fill>
        <patternFill>
          <bgColor rgb="FFEAF2FF"/>
        </patternFill>
      </fill>
    </dxf>
    <dxf>
      <fill>
        <patternFill>
          <bgColor rgb="FFEAF2FF"/>
        </patternFill>
      </fill>
    </dxf>
    <dxf>
      <fill>
        <patternFill>
          <bgColor rgb="FFF4CCCC"/>
        </patternFill>
      </fill>
    </dxf>
    <dxf>
      <fill>
        <patternFill>
          <bgColor rgb="FFEAF2FF"/>
        </patternFill>
      </fill>
    </dxf>
    <dxf>
      <fill>
        <patternFill>
          <bgColor rgb="FFF4CCCC"/>
        </patternFill>
      </fill>
    </dxf>
    <dxf>
      <fill>
        <patternFill>
          <bgColor rgb="FFEAF2FF"/>
        </patternFill>
      </fill>
    </dxf>
    <dxf>
      <fill>
        <patternFill>
          <bgColor rgb="FFF4CCCC"/>
        </patternFill>
      </fill>
    </dxf>
    <dxf>
      <fill>
        <patternFill>
          <bgColor rgb="FFEAF2FF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EAF2FF"/>
        </patternFill>
      </fill>
    </dxf>
    <dxf>
      <fill>
        <patternFill>
          <bgColor rgb="FFEAF2FF"/>
        </patternFill>
      </fill>
    </dxf>
    <dxf>
      <fill>
        <patternFill>
          <bgColor rgb="FFF4CCCC"/>
        </patternFill>
      </fill>
    </dxf>
    <dxf>
      <fill>
        <patternFill>
          <bgColor rgb="FFEAF2FF"/>
        </patternFill>
      </fill>
    </dxf>
    <dxf>
      <fill>
        <patternFill>
          <bgColor rgb="FFF4CCCC"/>
        </patternFill>
      </fill>
    </dxf>
    <dxf>
      <fill>
        <patternFill>
          <bgColor rgb="FFEAF2FF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EAF2FF"/>
        </patternFill>
      </fill>
    </dxf>
    <dxf>
      <fill>
        <patternFill>
          <bgColor rgb="FFF4CCCC"/>
        </patternFill>
      </fill>
    </dxf>
    <dxf>
      <fill>
        <patternFill>
          <bgColor rgb="FFEAF2FF"/>
        </patternFill>
      </fill>
    </dxf>
    <dxf>
      <fill>
        <patternFill>
          <bgColor rgb="FFF4CCCC"/>
        </patternFill>
      </fill>
    </dxf>
    <dxf>
      <font>
        <strike/>
        <color theme="0" tint="-0.34998626667073579"/>
      </font>
    </dxf>
  </dxfs>
  <tableStyles count="0" defaultTableStyle="TableStyleMedium2" defaultPivotStyle="PivotStyleLight16"/>
  <colors>
    <mruColors>
      <color rgb="FF659CF3"/>
      <color rgb="FFEAF2FF"/>
      <color rgb="FF3A83C6"/>
      <color rgb="FF659CE9"/>
      <color rgb="FF659CD9"/>
      <color rgb="FF659CD3"/>
      <color rgb="FF659CCF"/>
      <color rgb="FFD9EAF7"/>
      <color rgb="FFF4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5992</xdr:colOff>
      <xdr:row>6</xdr:row>
      <xdr:rowOff>22860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57D1BC8-7B27-6529-38CF-EAC06B5D8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35192" cy="11201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olksschiessen@sportschuetze.c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2AFE-29A4-47C6-A74A-832851F470E5}">
  <dimension ref="A7:A36"/>
  <sheetViews>
    <sheetView showGridLines="0" tabSelected="1" workbookViewId="0">
      <pane ySplit="11" topLeftCell="A12" activePane="bottomLeft" state="frozen"/>
      <selection pane="bottomLeft" activeCell="C13" sqref="C13"/>
    </sheetView>
  </sheetViews>
  <sheetFormatPr baseColWidth="10" defaultColWidth="8.85546875" defaultRowHeight="15" x14ac:dyDescent="0.25"/>
  <cols>
    <col min="1" max="1" width="73.28515625" customWidth="1"/>
  </cols>
  <sheetData>
    <row r="7" spans="1:1" ht="18" customHeight="1" x14ac:dyDescent="0.25">
      <c r="A7" s="33" t="s">
        <v>49</v>
      </c>
    </row>
    <row r="8" spans="1:1" ht="18" customHeight="1" x14ac:dyDescent="0.25">
      <c r="A8" s="33"/>
    </row>
    <row r="9" spans="1:1" ht="18" customHeight="1" x14ac:dyDescent="0.25">
      <c r="A9" s="33"/>
    </row>
    <row r="10" spans="1:1" ht="18" customHeight="1" x14ac:dyDescent="0.45">
      <c r="A10" s="10"/>
    </row>
    <row r="11" spans="1:1" ht="18.75" x14ac:dyDescent="0.3">
      <c r="A11" s="11" t="s">
        <v>71</v>
      </c>
    </row>
    <row r="13" spans="1:1" x14ac:dyDescent="0.25">
      <c r="A13" s="12" t="s">
        <v>60</v>
      </c>
    </row>
    <row r="14" spans="1:1" x14ac:dyDescent="0.25">
      <c r="A14" s="12" t="s">
        <v>61</v>
      </c>
    </row>
    <row r="15" spans="1:1" x14ac:dyDescent="0.25">
      <c r="A15" s="12" t="s">
        <v>46</v>
      </c>
    </row>
    <row r="16" spans="1:1" x14ac:dyDescent="0.25">
      <c r="A16" s="12" t="s">
        <v>62</v>
      </c>
    </row>
    <row r="17" spans="1:1" x14ac:dyDescent="0.25">
      <c r="A17" s="12"/>
    </row>
    <row r="18" spans="1:1" x14ac:dyDescent="0.25">
      <c r="A18" s="12" t="s">
        <v>44</v>
      </c>
    </row>
    <row r="19" spans="1:1" x14ac:dyDescent="0.25">
      <c r="A19" s="12" t="s">
        <v>63</v>
      </c>
    </row>
    <row r="20" spans="1:1" x14ac:dyDescent="0.25">
      <c r="A20" s="12" t="s">
        <v>48</v>
      </c>
    </row>
    <row r="21" spans="1:1" x14ac:dyDescent="0.25">
      <c r="A21" s="12" t="s">
        <v>43</v>
      </c>
    </row>
    <row r="23" spans="1:1" x14ac:dyDescent="0.25">
      <c r="A23" s="12" t="s">
        <v>42</v>
      </c>
    </row>
    <row r="24" spans="1:1" x14ac:dyDescent="0.25">
      <c r="A24" s="12" t="s">
        <v>47</v>
      </c>
    </row>
    <row r="26" spans="1:1" x14ac:dyDescent="0.25">
      <c r="A26" s="12" t="s">
        <v>41</v>
      </c>
    </row>
    <row r="27" spans="1:1" x14ac:dyDescent="0.25">
      <c r="A27" s="12" t="s">
        <v>40</v>
      </c>
    </row>
    <row r="28" spans="1:1" x14ac:dyDescent="0.25">
      <c r="A28" s="12" t="s">
        <v>39</v>
      </c>
    </row>
    <row r="29" spans="1:1" x14ac:dyDescent="0.25">
      <c r="A29" s="12"/>
    </row>
    <row r="30" spans="1:1" x14ac:dyDescent="0.25">
      <c r="A30" s="12" t="s">
        <v>70</v>
      </c>
    </row>
    <row r="31" spans="1:1" x14ac:dyDescent="0.25">
      <c r="A31" s="12" t="s">
        <v>68</v>
      </c>
    </row>
    <row r="32" spans="1:1" x14ac:dyDescent="0.25">
      <c r="A32" s="23" t="s">
        <v>69</v>
      </c>
    </row>
    <row r="33" spans="1:1" x14ac:dyDescent="0.25">
      <c r="A33" s="12"/>
    </row>
    <row r="34" spans="1:1" x14ac:dyDescent="0.25">
      <c r="A34" s="12" t="s">
        <v>38</v>
      </c>
    </row>
    <row r="35" spans="1:1" x14ac:dyDescent="0.25">
      <c r="A35" s="12" t="s">
        <v>37</v>
      </c>
    </row>
    <row r="36" spans="1:1" x14ac:dyDescent="0.25">
      <c r="A36" s="12" t="s">
        <v>36</v>
      </c>
    </row>
  </sheetData>
  <sheetProtection algorithmName="SHA-512" hashValue="1FUeyGuXBc2rma9m339HODUk0HF0Auo8C5guqcByPD1DLYw1mgwdCGENca492hSVpnJaa36TH/VL7MYsUrIpnA==" saltValue="XKbtj+rOxYO/m2Dcovf4YA==" spinCount="100000" sheet="1" selectLockedCells="1"/>
  <mergeCells count="1">
    <mergeCell ref="A7:A9"/>
  </mergeCells>
  <hyperlinks>
    <hyperlink ref="A32" r:id="rId1" display="volksschiessen@sportschuetze.ch" xr:uid="{4F54C54C-A188-4059-B9AF-BD0CD515C6F3}"/>
  </hyperlinks>
  <pageMargins left="0.75" right="0.75" top="1" bottom="1" header="0.5" footer="0.5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selection activeCell="C13" sqref="B13:C13"/>
    </sheetView>
  </sheetViews>
  <sheetFormatPr baseColWidth="10" defaultColWidth="8.85546875" defaultRowHeight="15" x14ac:dyDescent="0.25"/>
  <cols>
    <col min="1" max="1" width="19.5703125" bestFit="1" customWidth="1"/>
    <col min="2" max="2" width="22" customWidth="1"/>
    <col min="3" max="3" width="11.140625" bestFit="1" customWidth="1"/>
  </cols>
  <sheetData>
    <row r="1" spans="1:3" ht="18.75" x14ac:dyDescent="0.3">
      <c r="A1" s="26" t="s">
        <v>52</v>
      </c>
      <c r="B1" s="26"/>
      <c r="C1" s="26"/>
    </row>
    <row r="2" spans="1:3" x14ac:dyDescent="0.25">
      <c r="A2" s="19" t="s">
        <v>53</v>
      </c>
      <c r="B2" s="30" t="s">
        <v>57</v>
      </c>
      <c r="C2" s="31"/>
    </row>
    <row r="3" spans="1:3" x14ac:dyDescent="0.25">
      <c r="A3" s="19" t="str">
        <f>IF(B2="Firma","Name der Firma",IF(B2="Familie","Name der Familie","Name des Vereins"))</f>
        <v>Name des Vereins</v>
      </c>
      <c r="B3" s="27"/>
      <c r="C3" s="28"/>
    </row>
    <row r="4" spans="1:3" x14ac:dyDescent="0.25">
      <c r="A4" s="20" t="s">
        <v>35</v>
      </c>
      <c r="B4" s="29"/>
      <c r="C4" s="29"/>
    </row>
    <row r="5" spans="1:3" x14ac:dyDescent="0.25">
      <c r="A5" s="20" t="s">
        <v>50</v>
      </c>
      <c r="B5" s="29"/>
      <c r="C5" s="29"/>
    </row>
    <row r="6" spans="1:3" x14ac:dyDescent="0.25">
      <c r="A6" s="19" t="s">
        <v>0</v>
      </c>
      <c r="B6" s="29"/>
      <c r="C6" s="29"/>
    </row>
    <row r="7" spans="1:3" x14ac:dyDescent="0.25">
      <c r="A7" s="19" t="s">
        <v>1</v>
      </c>
      <c r="B7" s="29"/>
      <c r="C7" s="29"/>
    </row>
    <row r="8" spans="1:3" x14ac:dyDescent="0.25">
      <c r="A8" s="19" t="s">
        <v>2</v>
      </c>
      <c r="B8" s="29"/>
      <c r="C8" s="29"/>
    </row>
    <row r="9" spans="1:3" x14ac:dyDescent="0.25">
      <c r="A9" s="19" t="s">
        <v>3</v>
      </c>
      <c r="B9" s="29">
        <v>0</v>
      </c>
      <c r="C9" s="29"/>
    </row>
    <row r="10" spans="1:3" x14ac:dyDescent="0.25">
      <c r="A10" s="21" t="s">
        <v>56</v>
      </c>
      <c r="B10" s="32" t="s">
        <v>57</v>
      </c>
      <c r="C10" s="32"/>
    </row>
    <row r="11" spans="1:3" x14ac:dyDescent="0.25">
      <c r="A11" s="24" t="s">
        <v>59</v>
      </c>
      <c r="B11" s="25"/>
      <c r="C11" s="14"/>
    </row>
    <row r="12" spans="1:3" x14ac:dyDescent="0.25">
      <c r="A12" s="5" t="s">
        <v>34</v>
      </c>
      <c r="B12" s="5" t="s">
        <v>10</v>
      </c>
      <c r="C12" s="5" t="s">
        <v>51</v>
      </c>
    </row>
    <row r="13" spans="1:3" x14ac:dyDescent="0.25">
      <c r="A13" s="22" t="str">
        <f>IF($B$9&gt;=1,"1","")</f>
        <v/>
      </c>
      <c r="B13" s="13"/>
      <c r="C13" s="1"/>
    </row>
    <row r="14" spans="1:3" x14ac:dyDescent="0.25">
      <c r="A14" s="19" t="str">
        <f>IF($B$9&gt;=2,"2","")</f>
        <v/>
      </c>
      <c r="B14" s="13"/>
      <c r="C14" s="1"/>
    </row>
    <row r="15" spans="1:3" x14ac:dyDescent="0.25">
      <c r="A15" s="19" t="str">
        <f>IF($B$9&gt;=3,"3","")</f>
        <v/>
      </c>
      <c r="B15" s="13"/>
      <c r="C15" s="1"/>
    </row>
    <row r="16" spans="1:3" x14ac:dyDescent="0.25">
      <c r="A16" s="19" t="str">
        <f>IF($B$9&gt;=4,"4","")</f>
        <v/>
      </c>
      <c r="B16" s="13"/>
      <c r="C16" s="1"/>
    </row>
    <row r="17" spans="1:3" x14ac:dyDescent="0.25">
      <c r="A17" s="19" t="str">
        <f>IF($B$9&gt;=5,"5","")</f>
        <v/>
      </c>
      <c r="B17" s="13"/>
      <c r="C17" s="1"/>
    </row>
    <row r="18" spans="1:3" x14ac:dyDescent="0.25">
      <c r="A18" s="19" t="str">
        <f>IF($B$9&gt;=6,"6","")</f>
        <v/>
      </c>
      <c r="B18" s="13"/>
      <c r="C18" s="1"/>
    </row>
    <row r="19" spans="1:3" x14ac:dyDescent="0.25">
      <c r="A19" s="19" t="str">
        <f>IF($B$9&gt;=7,"7","")</f>
        <v/>
      </c>
      <c r="B19" s="13"/>
      <c r="C19" s="1"/>
    </row>
    <row r="20" spans="1:3" x14ac:dyDescent="0.25">
      <c r="A20" s="19" t="str">
        <f>IF($B$9&gt;=8,"8","")</f>
        <v/>
      </c>
      <c r="B20" s="13"/>
      <c r="C20" s="1"/>
    </row>
    <row r="21" spans="1:3" x14ac:dyDescent="0.25">
      <c r="A21" s="19" t="str">
        <f>IF($B$9&gt;=9,"9","")</f>
        <v/>
      </c>
      <c r="B21" s="13"/>
      <c r="C21" s="1"/>
    </row>
    <row r="22" spans="1:3" x14ac:dyDescent="0.25">
      <c r="A22" s="19" t="str">
        <f>IF($B$9&gt;=10,"10","")</f>
        <v/>
      </c>
      <c r="B22" s="13"/>
      <c r="C22" s="1"/>
    </row>
  </sheetData>
  <sheetProtection algorithmName="SHA-512" hashValue="0f7esIx85rwAvFYGYtEELU63mJvI0WmBJbBS72fqqUwJLHVdPnst+c95/89piTR9YiqqEHFqw9wrfIhBE2JNsw==" saltValue="T2ain4r3gkU1hnDY1GMrTA==" spinCount="100000" sheet="1" selectLockedCells="1"/>
  <mergeCells count="11">
    <mergeCell ref="A11:B11"/>
    <mergeCell ref="A1:C1"/>
    <mergeCell ref="B3:C3"/>
    <mergeCell ref="B4:C4"/>
    <mergeCell ref="B5:C5"/>
    <mergeCell ref="B6:C6"/>
    <mergeCell ref="B7:C7"/>
    <mergeCell ref="B8:C8"/>
    <mergeCell ref="B9:C9"/>
    <mergeCell ref="B2:C2"/>
    <mergeCell ref="B10:C10"/>
  </mergeCells>
  <conditionalFormatting sqref="A4">
    <cfRule type="expression" dxfId="68" priority="23">
      <formula>$B$2&lt;&gt;"Schützenverein"</formula>
    </cfRule>
  </conditionalFormatting>
  <conditionalFormatting sqref="B2">
    <cfRule type="containsBlanks" dxfId="67" priority="24">
      <formula>LEN(TRIM(B2))=0</formula>
    </cfRule>
  </conditionalFormatting>
  <conditionalFormatting sqref="B2:B10">
    <cfRule type="notContainsBlanks" dxfId="66" priority="25">
      <formula>LEN(TRIM(B2))&gt;0</formula>
    </cfRule>
  </conditionalFormatting>
  <conditionalFormatting sqref="B3:B10">
    <cfRule type="containsBlanks" dxfId="65" priority="98">
      <formula>LEN(TRIM(B3))=0</formula>
    </cfRule>
  </conditionalFormatting>
  <conditionalFormatting sqref="B13">
    <cfRule type="expression" dxfId="64" priority="89">
      <formula>AND($B$9&gt;=1,$B$13&lt;&gt;"")</formula>
    </cfRule>
    <cfRule type="expression" dxfId="63" priority="74">
      <formula>OR(AND($B$9&gt;=1,$B$13=""),AND($B$9&lt;1,$B$13&lt;&gt;""))</formula>
    </cfRule>
  </conditionalFormatting>
  <conditionalFormatting sqref="B14">
    <cfRule type="expression" dxfId="62" priority="65">
      <formula>OR(AND($B$9&gt;=2,$B$14=""),AND($B$9&lt;2,$B$14&lt;&gt;""))</formula>
    </cfRule>
    <cfRule type="expression" dxfId="61" priority="64">
      <formula>AND($B$9&gt;=2,$B$14&lt;&gt;"")</formula>
    </cfRule>
  </conditionalFormatting>
  <conditionalFormatting sqref="B15">
    <cfRule type="expression" dxfId="60" priority="63">
      <formula>OR(AND($B$9&gt;=3,$B$15=""),AND($B$9&lt;3,$B$15&lt;&gt;""))</formula>
    </cfRule>
    <cfRule type="expression" dxfId="59" priority="62">
      <formula>AND($B$9&gt;=3,$B$15&lt;&gt;"")</formula>
    </cfRule>
  </conditionalFormatting>
  <conditionalFormatting sqref="B16">
    <cfRule type="expression" dxfId="58" priority="61">
      <formula>OR(AND($B$9&gt;=4,$B$16=""),AND($B$9&lt;4,$B$16&lt;&gt;""))</formula>
    </cfRule>
    <cfRule type="expression" dxfId="57" priority="60">
      <formula>AND($B$9&gt;=4,$B$16&lt;&gt;"")</formula>
    </cfRule>
  </conditionalFormatting>
  <conditionalFormatting sqref="B17">
    <cfRule type="expression" dxfId="56" priority="58">
      <formula>AND($B$9&gt;=5,$B$17&lt;&gt;"")</formula>
    </cfRule>
    <cfRule type="expression" dxfId="55" priority="59">
      <formula>OR(AND($B$9&gt;=5,$B$17=""),AND($B$9&lt;5,$B$17&lt;&gt;""))</formula>
    </cfRule>
  </conditionalFormatting>
  <conditionalFormatting sqref="B18">
    <cfRule type="expression" dxfId="54" priority="57">
      <formula>OR(AND($B$9&gt;=6,$B$18=""),AND($B$9&lt;6,$B$18&lt;&gt;""))</formula>
    </cfRule>
    <cfRule type="expression" dxfId="53" priority="56">
      <formula>AND($B$9&gt;=6,$B$18&lt;&gt;"")</formula>
    </cfRule>
  </conditionalFormatting>
  <conditionalFormatting sqref="B19">
    <cfRule type="expression" dxfId="52" priority="55">
      <formula>OR(AND($B$9&gt;=7,$B$19=""),AND($B$9&lt;7,$B$19&lt;&gt;""))</formula>
    </cfRule>
    <cfRule type="expression" dxfId="51" priority="54">
      <formula>AND($B$9&gt;=7,$B$19&lt;&gt;"")</formula>
    </cfRule>
  </conditionalFormatting>
  <conditionalFormatting sqref="B20">
    <cfRule type="expression" dxfId="50" priority="53">
      <formula>OR(AND($B$9&gt;=8,$B$20=""),AND($B$9&lt;8,$B$20&lt;&gt;""))</formula>
    </cfRule>
    <cfRule type="expression" dxfId="49" priority="52">
      <formula>AND($B$9&gt;=8,$B$20&lt;&gt;"")</formula>
    </cfRule>
  </conditionalFormatting>
  <conditionalFormatting sqref="B21">
    <cfRule type="expression" dxfId="48" priority="51">
      <formula>OR(AND($B$9&gt;=9,$B$21=""),AND($B$9&lt;9,$B$21&lt;&gt;""))</formula>
    </cfRule>
    <cfRule type="expression" dxfId="47" priority="50">
      <formula>AND($B$9&gt;=9,$B$21&lt;&gt;"")</formula>
    </cfRule>
  </conditionalFormatting>
  <conditionalFormatting sqref="B22">
    <cfRule type="expression" dxfId="46" priority="48">
      <formula>AND($B$9&gt;=10,$B$22&lt;&gt;"")</formula>
    </cfRule>
    <cfRule type="expression" dxfId="45" priority="49">
      <formula>OR(AND($B$9&gt;=10,$B$22=""),AND($B$9&lt;10,$B$22&lt;&gt;""))</formula>
    </cfRule>
  </conditionalFormatting>
  <conditionalFormatting sqref="B4:C4">
    <cfRule type="expression" dxfId="44" priority="21" stopIfTrue="1">
      <formula>$B$2&lt;&gt; "Schützenverein"</formula>
    </cfRule>
  </conditionalFormatting>
  <conditionalFormatting sqref="C13">
    <cfRule type="expression" dxfId="43" priority="20">
      <formula>OR(AND($B$9&gt;=1,$C$13=""),AND($B$9&lt;1,$C$13&lt;&gt;""))</formula>
    </cfRule>
    <cfRule type="expression" dxfId="42" priority="19">
      <formula>AND($B$9&gt;=1,$C$13&lt;&gt;"")</formula>
    </cfRule>
  </conditionalFormatting>
  <conditionalFormatting sqref="C14">
    <cfRule type="expression" dxfId="41" priority="18">
      <formula>AND($B$9&gt;=2,$C$14&lt;&gt;"")</formula>
    </cfRule>
    <cfRule type="expression" dxfId="40" priority="17">
      <formula>OR(AND($B$9&gt;=2,$C$14=""),AND($B$9&lt;2,$C$14&lt;&gt;""))</formula>
    </cfRule>
  </conditionalFormatting>
  <conditionalFormatting sqref="C15">
    <cfRule type="expression" dxfId="39" priority="16">
      <formula>AND($B$9&gt;=3,$C$15&lt;&gt;"")</formula>
    </cfRule>
    <cfRule type="expression" dxfId="38" priority="15">
      <formula>OR(AND($B$9&gt;=3,$C$15=""),AND($B$9&lt;3,$C$15&lt;&gt;""))</formula>
    </cfRule>
  </conditionalFormatting>
  <conditionalFormatting sqref="C16">
    <cfRule type="expression" dxfId="37" priority="14">
      <formula>AND($B$9&gt;=4,$C$16&lt;&gt;"")</formula>
    </cfRule>
    <cfRule type="expression" dxfId="36" priority="13">
      <formula>OR(AND($B$9&gt;=4,$C$16=""),AND($B$9&lt;4,$C$16&lt;&gt;""))</formula>
    </cfRule>
  </conditionalFormatting>
  <conditionalFormatting sqref="C17">
    <cfRule type="expression" dxfId="35" priority="11">
      <formula>OR(AND($B$9&gt;=5,$C$17=""),AND($B$9&lt;5,$C$17&lt;&gt;""))</formula>
    </cfRule>
    <cfRule type="expression" dxfId="34" priority="12">
      <formula>AND($B$9&gt;=5,$C$17&lt;&gt;"")</formula>
    </cfRule>
  </conditionalFormatting>
  <conditionalFormatting sqref="C18">
    <cfRule type="expression" dxfId="33" priority="10">
      <formula>AND($B$9&gt;=6,$C$18&lt;&gt;"")</formula>
    </cfRule>
    <cfRule type="expression" dxfId="32" priority="9">
      <formula>OR(AND($B$9&gt;=6,$C$18=""),AND($B$9&lt;6,$C$18&lt;&gt;""))</formula>
    </cfRule>
  </conditionalFormatting>
  <conditionalFormatting sqref="C19">
    <cfRule type="expression" dxfId="31" priority="8">
      <formula>AND($B$9&gt;=7,$C$19&lt;&gt;"")</formula>
    </cfRule>
    <cfRule type="expression" dxfId="30" priority="7">
      <formula>OR(AND($B$9&gt;=7,$C$19=""),AND($B$9&lt;7,$C$19&lt;&gt;""))</formula>
    </cfRule>
  </conditionalFormatting>
  <conditionalFormatting sqref="C20">
    <cfRule type="expression" dxfId="29" priority="6">
      <formula>AND($B$9&gt;=8,$C$20&lt;&gt;"")</formula>
    </cfRule>
    <cfRule type="expression" dxfId="28" priority="5">
      <formula>OR(AND($B$9&gt;=8,$C$20=""),AND($B$9&lt;8,$C$20&lt;&gt;""))</formula>
    </cfRule>
  </conditionalFormatting>
  <conditionalFormatting sqref="C21">
    <cfRule type="expression" dxfId="27" priority="4">
      <formula>AND($B$9&gt;=9,$C$21&lt;&gt;"")</formula>
    </cfRule>
    <cfRule type="expression" dxfId="26" priority="3">
      <formula>OR(AND($B$9&gt;=9,$C$21=""),AND($B$9&lt;9,$C$21&lt;&gt;""))</formula>
    </cfRule>
  </conditionalFormatting>
  <conditionalFormatting sqref="C22">
    <cfRule type="expression" dxfId="25" priority="2">
      <formula>AND($B$9&gt;=10,$C$22&lt;&gt;"")</formula>
    </cfRule>
    <cfRule type="expression" dxfId="24" priority="1">
      <formula>OR(AND($B$9&gt;=10,$C$22=""),AND($B$9&lt;10,$C$22&lt;&gt;""))</formula>
    </cfRule>
  </conditionalFormatting>
  <dataValidations count="4">
    <dataValidation type="list" allowBlank="1" showInputMessage="1" showErrorMessage="1" sqref="B9:C9" xr:uid="{B413AC23-6E58-4DD0-9C17-2F477C32D7A5}">
      <formula1>"0,1,2,3,4,5,6,7,8,9,10"</formula1>
    </dataValidation>
    <dataValidation type="list" sqref="B2:C2" xr:uid="{08B84815-957D-4CFA-9A96-DB9725B2487B}">
      <formula1>"Bitte wählen,Verein,Firma,Familie,Schützenverein"</formula1>
    </dataValidation>
    <dataValidation type="list" allowBlank="1" showInputMessage="1" showErrorMessage="1" sqref="B10:C10" xr:uid="{367077ED-8AB3-45E3-8D40-2F97A029D038}">
      <formula1>"Bitte wählen,25. Jun,26. Jun,30. Jun,01. Jul"</formula1>
    </dataValidation>
    <dataValidation type="list" allowBlank="1" showInputMessage="1" showErrorMessage="1" sqref="C13:C22" xr:uid="{AFC625ED-622F-4047-8279-18FFCEC8E4ED}">
      <formula1>"Gruppe,1+1"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12"/>
  <sheetViews>
    <sheetView showGridLines="0" workbookViewId="0">
      <pane ySplit="3" topLeftCell="A4" activePane="bottomLeft" state="frozen"/>
      <selection pane="bottomLeft" activeCell="A4" sqref="A4"/>
    </sheetView>
  </sheetViews>
  <sheetFormatPr baseColWidth="10" defaultColWidth="8.85546875" defaultRowHeight="15" x14ac:dyDescent="0.25"/>
  <cols>
    <col min="1" max="1" width="16.5703125" bestFit="1" customWidth="1"/>
    <col min="2" max="2" width="18.140625" bestFit="1" customWidth="1"/>
    <col min="3" max="4" width="18" customWidth="1"/>
    <col min="5" max="5" width="8.7109375" bestFit="1" customWidth="1"/>
    <col min="6" max="6" width="20" customWidth="1"/>
    <col min="7" max="7" width="19.85546875" customWidth="1"/>
    <col min="8" max="8" width="4" bestFit="1" customWidth="1"/>
    <col min="9" max="9" width="20.85546875" customWidth="1"/>
    <col min="11" max="11" width="10" customWidth="1"/>
    <col min="12" max="12" width="20" customWidth="1"/>
    <col min="13" max="13" width="11.140625" bestFit="1" customWidth="1"/>
    <col min="14" max="14" width="15" customWidth="1"/>
    <col min="15" max="15" width="59.5703125" bestFit="1" customWidth="1"/>
    <col min="16" max="16" width="26" hidden="1" customWidth="1"/>
    <col min="18" max="20" width="13" hidden="1" customWidth="1"/>
  </cols>
  <sheetData>
    <row r="1" spans="1:20" ht="18.75" x14ac:dyDescent="0.3">
      <c r="A1" s="26" t="s">
        <v>4</v>
      </c>
      <c r="B1" s="26"/>
      <c r="C1" s="26"/>
      <c r="D1" s="26"/>
      <c r="E1" s="26"/>
      <c r="F1" s="26"/>
      <c r="G1" s="26"/>
      <c r="H1" s="26"/>
      <c r="I1" s="26"/>
    </row>
    <row r="2" spans="1:20" x14ac:dyDescent="0.25">
      <c r="P2" t="s">
        <v>5</v>
      </c>
      <c r="R2" t="s">
        <v>5</v>
      </c>
      <c r="S2" t="s">
        <v>6</v>
      </c>
      <c r="T2" t="s">
        <v>7</v>
      </c>
    </row>
    <row r="3" spans="1:20" x14ac:dyDescent="0.25">
      <c r="A3" s="7" t="s">
        <v>8</v>
      </c>
      <c r="B3" s="15" t="s">
        <v>55</v>
      </c>
      <c r="C3" s="7" t="s">
        <v>67</v>
      </c>
      <c r="D3" s="7" t="s">
        <v>11</v>
      </c>
      <c r="E3" s="7" t="s">
        <v>12</v>
      </c>
      <c r="F3" s="15" t="s">
        <v>54</v>
      </c>
      <c r="G3" s="7" t="s">
        <v>64</v>
      </c>
      <c r="H3" s="7" t="s">
        <v>65</v>
      </c>
      <c r="I3" s="7" t="s">
        <v>66</v>
      </c>
      <c r="K3" s="14" t="s">
        <v>58</v>
      </c>
      <c r="L3" s="4"/>
      <c r="M3" s="4"/>
      <c r="N3" s="9"/>
      <c r="O3" s="4"/>
      <c r="P3" s="4"/>
      <c r="R3" t="str">
        <f>IF(Anmeldung!$B$9&gt;=1,1,"")</f>
        <v/>
      </c>
    </row>
    <row r="4" spans="1:20" x14ac:dyDescent="0.25">
      <c r="A4" s="1"/>
      <c r="B4" s="2"/>
      <c r="C4" s="1"/>
      <c r="D4" s="1"/>
      <c r="E4" s="1"/>
      <c r="F4" s="1"/>
      <c r="G4" s="1"/>
      <c r="H4" s="1"/>
      <c r="I4" s="1"/>
      <c r="K4" s="14" t="s">
        <v>13</v>
      </c>
      <c r="L4" s="14" t="s">
        <v>14</v>
      </c>
      <c r="M4" s="5" t="s">
        <v>45</v>
      </c>
      <c r="N4" s="14" t="s">
        <v>15</v>
      </c>
      <c r="O4" s="14" t="s">
        <v>16</v>
      </c>
      <c r="P4" s="6" t="s">
        <v>17</v>
      </c>
      <c r="R4" t="str">
        <f>IF(Anmeldung!$B$9&gt;=2,2,"")</f>
        <v/>
      </c>
      <c r="S4" t="str">
        <f>IF(A4="","",COUNTIF($A$4:A4,A4))</f>
        <v/>
      </c>
      <c r="T4" t="str">
        <f t="shared" ref="T4:T35" si="0">IF(A4="","",A4&amp;"-"&amp;S4)</f>
        <v/>
      </c>
    </row>
    <row r="5" spans="1:20" x14ac:dyDescent="0.25">
      <c r="A5" s="1"/>
      <c r="B5" s="2"/>
      <c r="C5" s="1"/>
      <c r="D5" s="1"/>
      <c r="E5" s="1"/>
      <c r="F5" s="1"/>
      <c r="G5" s="1"/>
      <c r="H5" s="1"/>
      <c r="I5" s="1"/>
      <c r="K5" s="16" t="str">
        <f>IF(Anmeldung!$B$9&lt;1,"",1)</f>
        <v/>
      </c>
      <c r="L5" s="16" t="str">
        <f>IF(AND(Anmeldung!$B$9&gt;=1,Anmeldung!B13&lt;&gt;""),Anmeldung!B13,"")</f>
        <v/>
      </c>
      <c r="M5" s="16" t="str">
        <f>IF(AND(Anmeldung!$B$9&gt;=1,Anmeldung!C13&lt;&gt;""),Anmeldung!C13,"")</f>
        <v/>
      </c>
      <c r="N5" s="16" t="str">
        <f>IF(Anmeldung!$B$9&gt;=1,COUNTIF($A$4:$A$203,1),"")</f>
        <v/>
      </c>
      <c r="O5" s="16" t="str">
        <f>IF(Anmeldung!$B$9&lt;1,"",IF(M5="Gruppe",IF(N5=3,"OK","Gruppen müssen aus 3 Schützen bestehen"),IF(N5=2,"OK","1+1 müssen aus 2 Schützen bestehen")))</f>
        <v/>
      </c>
      <c r="P5" s="17" t="str">
        <f>IF(Anmeldung!$B$9&lt;1,"",IF(N5=5,"Gruppe vollständig","Bitte auf 5 Schützen prüfen"))</f>
        <v/>
      </c>
      <c r="R5" t="str">
        <f>IF(Anmeldung!$B$9&gt;=3,3,"")</f>
        <v/>
      </c>
      <c r="S5" t="str">
        <f>IF(A5="","",COUNTIF($A$4:A5,A5))</f>
        <v/>
      </c>
      <c r="T5" t="str">
        <f t="shared" si="0"/>
        <v/>
      </c>
    </row>
    <row r="6" spans="1:20" x14ac:dyDescent="0.25">
      <c r="A6" s="1"/>
      <c r="B6" s="2"/>
      <c r="C6" s="1"/>
      <c r="D6" s="1"/>
      <c r="E6" s="1"/>
      <c r="F6" s="1"/>
      <c r="G6" s="1"/>
      <c r="H6" s="1"/>
      <c r="I6" s="1"/>
      <c r="K6" s="16" t="str">
        <f>IF(Anmeldung!$B$9&lt;2,"",2)</f>
        <v/>
      </c>
      <c r="L6" s="16" t="str">
        <f>IF(AND(Anmeldung!$B$9&gt;=1,Anmeldung!B14&lt;&gt;""),Anmeldung!B14,"")</f>
        <v/>
      </c>
      <c r="M6" s="16" t="str">
        <f>IF(AND(Anmeldung!$B$9&gt;=1,Anmeldung!C14&lt;&gt;""),Anmeldung!C14,"")</f>
        <v/>
      </c>
      <c r="N6" s="16" t="str">
        <f>IF(Anmeldung!$B$9&gt;=2,COUNTIF($A$4:$A$203,2),"")</f>
        <v/>
      </c>
      <c r="O6" s="16" t="str">
        <f>IF(Anmeldung!$B$9&lt;2,"",IF(M6="Gruppe",IF(N6=3,"OK","Gruppen müssen aus 3 Schützen bestehen"),IF(N6=2,"OK","1+1 müssen aus 2 Schützen bestehen")))</f>
        <v/>
      </c>
      <c r="P6" s="17" t="str">
        <f>IF(Anmeldung!$B$9&lt;2,"",IF(N6=5,"Gruppe vollständig","Bitte auf 5 Schützen prüfen"))</f>
        <v/>
      </c>
      <c r="R6" t="str">
        <f>IF(Anmeldung!$B$9&gt;=4,4,"")</f>
        <v/>
      </c>
      <c r="S6" t="str">
        <f>IF(A6="","",COUNTIF($A$4:A6,A6))</f>
        <v/>
      </c>
      <c r="T6" t="str">
        <f t="shared" si="0"/>
        <v/>
      </c>
    </row>
    <row r="7" spans="1:20" x14ac:dyDescent="0.25">
      <c r="A7" s="1"/>
      <c r="B7" s="2"/>
      <c r="C7" s="1"/>
      <c r="D7" s="1"/>
      <c r="E7" s="1"/>
      <c r="F7" s="1"/>
      <c r="G7" s="1"/>
      <c r="H7" s="1"/>
      <c r="I7" s="1"/>
      <c r="K7" s="16" t="str">
        <f>IF(Anmeldung!$B$9&lt;3,"",3)</f>
        <v/>
      </c>
      <c r="L7" s="16" t="str">
        <f>IF(AND(Anmeldung!$B$9&gt;=1,Anmeldung!B15&lt;&gt;""),Anmeldung!B15,"")</f>
        <v/>
      </c>
      <c r="M7" s="16" t="str">
        <f>IF(AND(Anmeldung!$B$9&gt;=1,Anmeldung!C15&lt;&gt;""),Anmeldung!C15,"")</f>
        <v/>
      </c>
      <c r="N7" s="16" t="str">
        <f>IF(Anmeldung!$B$9&gt;=3,COUNTIF($A$4:$A$203,3),"")</f>
        <v/>
      </c>
      <c r="O7" s="16" t="str">
        <f>IF(Anmeldung!$B$9&lt;3,"",IF(M7="Gruppe",IF(N7=3,"OK","Gruppen müssen aus 3 Schützen bestehen"),IF(N7=2,"OK","1+1 müssen aus 2 Schützen bestehen")))</f>
        <v/>
      </c>
      <c r="P7" s="17" t="str">
        <f>IF(Anmeldung!$B$9&lt;3,"",IF(N7=5,"Gruppe vollständig","Bitte auf 5 Schützen prüfen"))</f>
        <v/>
      </c>
      <c r="R7" t="str">
        <f>IF(Anmeldung!$B$9&gt;=5,5,"")</f>
        <v/>
      </c>
      <c r="S7" t="str">
        <f>IF(A7="","",COUNTIF($A$4:A7,A7))</f>
        <v/>
      </c>
      <c r="T7" t="str">
        <f t="shared" si="0"/>
        <v/>
      </c>
    </row>
    <row r="8" spans="1:20" x14ac:dyDescent="0.25">
      <c r="A8" s="1"/>
      <c r="B8" s="2"/>
      <c r="C8" s="1"/>
      <c r="D8" s="1"/>
      <c r="E8" s="1"/>
      <c r="F8" s="1"/>
      <c r="G8" s="1"/>
      <c r="H8" s="1"/>
      <c r="I8" s="1"/>
      <c r="K8" s="16" t="str">
        <f>IF(Anmeldung!$B$9&lt;4,"",4)</f>
        <v/>
      </c>
      <c r="L8" s="16" t="str">
        <f>IF(AND(Anmeldung!$B$9&gt;=1,Anmeldung!B16&lt;&gt;""),Anmeldung!B16,"")</f>
        <v/>
      </c>
      <c r="M8" s="16" t="str">
        <f>IF(AND(Anmeldung!$B$9&gt;=1,Anmeldung!C16&lt;&gt;""),Anmeldung!C16,"")</f>
        <v/>
      </c>
      <c r="N8" s="16" t="str">
        <f>IF(Anmeldung!$B$9&gt;=4,COUNTIF($A$4:$A$203,4),"")</f>
        <v/>
      </c>
      <c r="O8" s="16" t="str">
        <f>IF(Anmeldung!$B$9&lt;4,"",IF(M8="Gruppe",IF(N8=3,"OK","Gruppen müssen aus 3 Schützen bestehen"),IF(N8=2,"OK","1+1 müssen aus 2 Schützen bestehen")))</f>
        <v/>
      </c>
      <c r="P8" s="17" t="str">
        <f>IF(Anmeldung!$B$9&lt;4,"",IF(N8=5,"Gruppe vollständig","Bitte auf 5 Schützen prüfen"))</f>
        <v/>
      </c>
      <c r="R8" t="str">
        <f>IF(Anmeldung!$B$9&gt;=6,6,"")</f>
        <v/>
      </c>
      <c r="S8" t="str">
        <f>IF(A8="","",COUNTIF($A$4:A8,A8))</f>
        <v/>
      </c>
      <c r="T8" t="str">
        <f t="shared" si="0"/>
        <v/>
      </c>
    </row>
    <row r="9" spans="1:20" x14ac:dyDescent="0.25">
      <c r="A9" s="1"/>
      <c r="B9" s="2"/>
      <c r="C9" s="1"/>
      <c r="D9" s="1"/>
      <c r="E9" s="1"/>
      <c r="F9" s="1"/>
      <c r="G9" s="1"/>
      <c r="H9" s="1"/>
      <c r="I9" s="1"/>
      <c r="K9" s="16" t="str">
        <f>IF(Anmeldung!$B$9&lt;5,"",5)</f>
        <v/>
      </c>
      <c r="L9" s="16" t="str">
        <f>IF(AND(Anmeldung!$B$9&gt;=1,Anmeldung!B17&lt;&gt;""),Anmeldung!B17,"")</f>
        <v/>
      </c>
      <c r="M9" s="16" t="str">
        <f>IF(AND(Anmeldung!$B$9&gt;=1,Anmeldung!C17&lt;&gt;""),Anmeldung!C17,"")</f>
        <v/>
      </c>
      <c r="N9" s="16" t="str">
        <f>IF(Anmeldung!$B$9&gt;=5,COUNTIF($A$4:$A$203,5),"")</f>
        <v/>
      </c>
      <c r="O9" s="16" t="str">
        <f>IF(Anmeldung!$B$9&lt;5,"",IF(M9="Gruppe",IF(N9=3,"OK","Gruppen müssen aus 3 Schützen bestehen"),IF(N9=2,"OK","1+1 müssen aus 2 Schützen bestehen")))</f>
        <v/>
      </c>
      <c r="P9" s="17" t="str">
        <f>IF(Anmeldung!$B$9&lt;5,"",IF(N9=5,"Gruppe vollständig","Bitte auf 5 Schützen prüfen"))</f>
        <v/>
      </c>
      <c r="R9" t="str">
        <f>IF(Anmeldung!$B$9&gt;=7,7,"")</f>
        <v/>
      </c>
      <c r="S9" t="str">
        <f>IF(A9="","",COUNTIF($A$4:A9,A9))</f>
        <v/>
      </c>
      <c r="T9" t="str">
        <f t="shared" si="0"/>
        <v/>
      </c>
    </row>
    <row r="10" spans="1:20" x14ac:dyDescent="0.25">
      <c r="A10" s="1"/>
      <c r="B10" s="2"/>
      <c r="C10" s="1"/>
      <c r="D10" s="1"/>
      <c r="E10" s="1"/>
      <c r="F10" s="1"/>
      <c r="G10" s="1"/>
      <c r="H10" s="1"/>
      <c r="I10" s="1"/>
      <c r="K10" s="16" t="str">
        <f>IF(Anmeldung!$B$9&lt;6,"",6)</f>
        <v/>
      </c>
      <c r="L10" s="16" t="str">
        <f>IF(AND(Anmeldung!$B$9&gt;=1,Anmeldung!B18&lt;&gt;""),Anmeldung!B18,"")</f>
        <v/>
      </c>
      <c r="M10" s="16" t="str">
        <f>IF(AND(Anmeldung!$B$9&gt;=1,Anmeldung!C18&lt;&gt;""),Anmeldung!C18,"")</f>
        <v/>
      </c>
      <c r="N10" s="16" t="str">
        <f>IF(Anmeldung!$B$9&gt;=6,COUNTIF($A$4:$A$203,6),"")</f>
        <v/>
      </c>
      <c r="O10" s="16" t="str">
        <f>IF(Anmeldung!$B$9&lt;6,"",IF(M10="Gruppe",IF(N10=3,"OK","Gruppen müssen aus 3 Schützen bestehen"),IF(N10=2,"OK","1+1 müssen aus 2 Schützen bestehen")))</f>
        <v/>
      </c>
      <c r="P10" s="17" t="str">
        <f>IF(Anmeldung!$B$9&lt;6,"",IF(N10=5,"Gruppe vollständig","Bitte auf 5 Schützen prüfen"))</f>
        <v/>
      </c>
      <c r="R10" t="str">
        <f>IF(Anmeldung!$B$9&gt;=8,8,"")</f>
        <v/>
      </c>
      <c r="S10" t="str">
        <f>IF(A10="","",COUNTIF($A$4:A10,A10))</f>
        <v/>
      </c>
      <c r="T10" t="str">
        <f t="shared" si="0"/>
        <v/>
      </c>
    </row>
    <row r="11" spans="1:20" x14ac:dyDescent="0.25">
      <c r="A11" s="1"/>
      <c r="B11" s="2"/>
      <c r="C11" s="1"/>
      <c r="D11" s="1"/>
      <c r="E11" s="1"/>
      <c r="F11" s="1"/>
      <c r="G11" s="1"/>
      <c r="H11" s="1"/>
      <c r="I11" s="1"/>
      <c r="K11" s="16" t="str">
        <f>IF(Anmeldung!$B$9&lt;7,"",7)</f>
        <v/>
      </c>
      <c r="L11" s="16" t="str">
        <f>IF(AND(Anmeldung!$B$9&gt;=1,Anmeldung!B19&lt;&gt;""),Anmeldung!B19,"")</f>
        <v/>
      </c>
      <c r="M11" s="16" t="str">
        <f>IF(AND(Anmeldung!$B$9&gt;=1,Anmeldung!C19&lt;&gt;""),Anmeldung!C19,"")</f>
        <v/>
      </c>
      <c r="N11" s="16" t="str">
        <f>IF(Anmeldung!$B$9&gt;=7,COUNTIF($A$4:$A$203,7),"")</f>
        <v/>
      </c>
      <c r="O11" s="16" t="str">
        <f>IF(Anmeldung!$B$9&lt;7,"",IF(M11="Gruppe",IF(N11=3,"OK","Gruppen müssen aus 3 Schützen bestehen"),IF(N11=2,"OK","1+1 müssen aus 2 Schützen bestehen")))</f>
        <v/>
      </c>
      <c r="P11" s="17" t="str">
        <f>IF(Anmeldung!$B$9&lt;7,"",IF(N11=5,"Gruppe vollständig","Bitte auf 5 Schützen prüfen"))</f>
        <v/>
      </c>
      <c r="R11" t="str">
        <f>IF(Anmeldung!$B$9&gt;=9,9,"")</f>
        <v/>
      </c>
      <c r="S11" t="str">
        <f>IF(A11="","",COUNTIF($A$4:A11,A11))</f>
        <v/>
      </c>
      <c r="T11" t="str">
        <f t="shared" si="0"/>
        <v/>
      </c>
    </row>
    <row r="12" spans="1:20" x14ac:dyDescent="0.25">
      <c r="A12" s="1"/>
      <c r="B12" s="2"/>
      <c r="C12" s="1"/>
      <c r="D12" s="1"/>
      <c r="E12" s="1"/>
      <c r="F12" s="1"/>
      <c r="G12" s="1"/>
      <c r="H12" s="1"/>
      <c r="I12" s="1"/>
      <c r="K12" s="16" t="str">
        <f>IF(Anmeldung!$B$9&lt;8,"",8)</f>
        <v/>
      </c>
      <c r="L12" s="16" t="str">
        <f>IF(AND(Anmeldung!$B$9&gt;=1,Anmeldung!B20&lt;&gt;""),Anmeldung!B20,"")</f>
        <v/>
      </c>
      <c r="M12" s="16" t="str">
        <f>IF(AND(Anmeldung!$B$9&gt;=1,Anmeldung!C20&lt;&gt;""),Anmeldung!C20,"")</f>
        <v/>
      </c>
      <c r="N12" s="16" t="str">
        <f>IF(Anmeldung!$B$9&gt;=8,COUNTIF($A$4:$A$203,8),"")</f>
        <v/>
      </c>
      <c r="O12" s="16" t="str">
        <f>IF(Anmeldung!$B$9&lt;8,"",IF(M12="Gruppe",IF(N12=3,"OK","Gruppen müssen aus 3 Schützen bestehen"),IF(N12=2,"OK","1+1 müssen aus 2 Schützen bestehen")))</f>
        <v/>
      </c>
      <c r="P12" s="17" t="str">
        <f>IF(Anmeldung!$B$9&lt;8,"",IF(N12=5,"Gruppe vollständig","Bitte auf 5 Schützen prüfen"))</f>
        <v/>
      </c>
      <c r="R12" t="str">
        <f>IF(Anmeldung!$B$9&gt;=10,10,"")</f>
        <v/>
      </c>
      <c r="S12" t="str">
        <f>IF(A12="","",COUNTIF($A$4:A12,A12))</f>
        <v/>
      </c>
      <c r="T12" t="str">
        <f t="shared" si="0"/>
        <v/>
      </c>
    </row>
    <row r="13" spans="1:20" x14ac:dyDescent="0.25">
      <c r="A13" s="1"/>
      <c r="B13" s="2"/>
      <c r="C13" s="1"/>
      <c r="D13" s="1"/>
      <c r="E13" s="1"/>
      <c r="F13" s="1"/>
      <c r="G13" s="1"/>
      <c r="H13" s="1"/>
      <c r="I13" s="1"/>
      <c r="K13" s="16" t="str">
        <f>IF(Anmeldung!$B$9&lt;9,"",9)</f>
        <v/>
      </c>
      <c r="L13" s="16" t="str">
        <f>IF(AND(Anmeldung!$B$9&gt;=1,Anmeldung!B21&lt;&gt;""),Anmeldung!B21,"")</f>
        <v/>
      </c>
      <c r="M13" s="16" t="str">
        <f>IF(AND(Anmeldung!$B$9&gt;=1,Anmeldung!C21&lt;&gt;""),Anmeldung!C21,"")</f>
        <v/>
      </c>
      <c r="N13" s="16" t="str">
        <f>IF(Anmeldung!$B$9&gt;=9,COUNTIF($A$4:$A$203,9),"")</f>
        <v/>
      </c>
      <c r="O13" s="16" t="str">
        <f>IF(Anmeldung!$B$9&lt;9,"",IF(M13="Gruppe",IF(N13=3,"OK","Gruppen müssen aus 3 Schützen bestehen"),IF(N13=2,"OK","1+1 müssen aus 2 Schützen bestehen")))</f>
        <v/>
      </c>
      <c r="P13" s="17" t="str">
        <f>IF(Anmeldung!$B$9&lt;9,"",IF(N13=5,"Gruppe vollständig","Bitte auf 5 Schützen prüfen"))</f>
        <v/>
      </c>
      <c r="S13" t="str">
        <f>IF(A13="","",COUNTIF($A$4:A13,A13))</f>
        <v/>
      </c>
      <c r="T13" t="str">
        <f t="shared" si="0"/>
        <v/>
      </c>
    </row>
    <row r="14" spans="1:20" x14ac:dyDescent="0.25">
      <c r="A14" s="1"/>
      <c r="B14" s="2"/>
      <c r="C14" s="1"/>
      <c r="D14" s="1"/>
      <c r="E14" s="1"/>
      <c r="F14" s="1"/>
      <c r="G14" s="1"/>
      <c r="H14" s="1"/>
      <c r="I14" s="1"/>
      <c r="K14" s="16" t="str">
        <f>IF(Anmeldung!$B$9&lt;10,"",10)</f>
        <v/>
      </c>
      <c r="L14" s="16" t="str">
        <f>IF(AND(Anmeldung!$B$9&gt;=1,Anmeldung!B22&lt;&gt;""),Anmeldung!B22,"")</f>
        <v/>
      </c>
      <c r="M14" s="16" t="str">
        <f>IF(AND(Anmeldung!$B$9&gt;=1,Anmeldung!C22&lt;&gt;""),Anmeldung!C22,"")</f>
        <v/>
      </c>
      <c r="N14" s="16" t="str">
        <f>IF(Anmeldung!$B$9&gt;=10,COUNTIF($A$4:$A$203,10),"")</f>
        <v/>
      </c>
      <c r="O14" s="16" t="str">
        <f>IF(Anmeldung!$B$9&lt;10,"",IF(M14="Gruppe",IF(N14=3,"OK","Gruppen müssen aus 3 Schützen bestehen"),IF(N14=2,"OK","1+1 müssen aus 2 Schützen bestehen")))</f>
        <v/>
      </c>
      <c r="P14" s="17" t="str">
        <f>IF(Anmeldung!$B$9&lt;10,"",IF(N14=5,"Gruppe vollständig","Bitte auf 5 Schützen prüfen"))</f>
        <v/>
      </c>
      <c r="S14" t="str">
        <f>IF(A14="","",COUNTIF($A$4:A14,A14))</f>
        <v/>
      </c>
      <c r="T14" t="str">
        <f t="shared" si="0"/>
        <v/>
      </c>
    </row>
    <row r="15" spans="1:20" x14ac:dyDescent="0.25">
      <c r="A15" s="1"/>
      <c r="B15" s="2"/>
      <c r="C15" s="1"/>
      <c r="D15" s="1"/>
      <c r="E15" s="1"/>
      <c r="F15" s="1"/>
      <c r="G15" s="1"/>
      <c r="H15" s="1"/>
      <c r="I15" s="1"/>
      <c r="S15" t="str">
        <f>IF(A15="","",COUNTIF($A$4:A15,A15))</f>
        <v/>
      </c>
      <c r="T15" t="str">
        <f t="shared" si="0"/>
        <v/>
      </c>
    </row>
    <row r="16" spans="1:20" x14ac:dyDescent="0.25">
      <c r="A16" s="1"/>
      <c r="B16" s="2"/>
      <c r="C16" s="1"/>
      <c r="D16" s="1"/>
      <c r="E16" s="1"/>
      <c r="F16" s="1"/>
      <c r="G16" s="1"/>
      <c r="H16" s="1"/>
      <c r="I16" s="1"/>
      <c r="S16" t="str">
        <f>IF(A16="","",COUNTIF($A$4:A16,A16))</f>
        <v/>
      </c>
      <c r="T16" t="str">
        <f t="shared" si="0"/>
        <v/>
      </c>
    </row>
    <row r="17" spans="1:20" x14ac:dyDescent="0.25">
      <c r="A17" s="1"/>
      <c r="B17" s="2"/>
      <c r="C17" s="1"/>
      <c r="D17" s="1"/>
      <c r="E17" s="1"/>
      <c r="F17" s="1"/>
      <c r="G17" s="1"/>
      <c r="H17" s="1"/>
      <c r="I17" s="1"/>
      <c r="S17" t="str">
        <f>IF(A17="","",COUNTIF($A$4:A17,A17))</f>
        <v/>
      </c>
      <c r="T17" t="str">
        <f t="shared" si="0"/>
        <v/>
      </c>
    </row>
    <row r="18" spans="1:20" x14ac:dyDescent="0.25">
      <c r="A18" s="1"/>
      <c r="B18" s="2"/>
      <c r="C18" s="1"/>
      <c r="D18" s="1"/>
      <c r="E18" s="1"/>
      <c r="F18" s="1"/>
      <c r="G18" s="1"/>
      <c r="H18" s="1"/>
      <c r="I18" s="1"/>
      <c r="S18" t="str">
        <f>IF(A18="","",COUNTIF($A$4:A18,A18))</f>
        <v/>
      </c>
      <c r="T18" t="str">
        <f t="shared" si="0"/>
        <v/>
      </c>
    </row>
    <row r="19" spans="1:20" x14ac:dyDescent="0.25">
      <c r="A19" s="1"/>
      <c r="B19" s="2"/>
      <c r="C19" s="1"/>
      <c r="D19" s="1"/>
      <c r="E19" s="1"/>
      <c r="F19" s="1"/>
      <c r="G19" s="1"/>
      <c r="H19" s="1"/>
      <c r="I19" s="1"/>
      <c r="S19" t="str">
        <f>IF(A19="","",COUNTIF($A$4:A19,A19))</f>
        <v/>
      </c>
      <c r="T19" t="str">
        <f t="shared" si="0"/>
        <v/>
      </c>
    </row>
    <row r="20" spans="1:20" x14ac:dyDescent="0.25">
      <c r="A20" s="1"/>
      <c r="B20" s="2"/>
      <c r="C20" s="1"/>
      <c r="D20" s="1"/>
      <c r="E20" s="1"/>
      <c r="F20" s="1"/>
      <c r="G20" s="1"/>
      <c r="H20" s="1"/>
      <c r="I20" s="1"/>
      <c r="S20" t="str">
        <f>IF(A20="","",COUNTIF($A$4:A20,A20))</f>
        <v/>
      </c>
      <c r="T20" t="str">
        <f t="shared" si="0"/>
        <v/>
      </c>
    </row>
    <row r="21" spans="1:20" x14ac:dyDescent="0.25">
      <c r="A21" s="1"/>
      <c r="B21" s="2"/>
      <c r="C21" s="1"/>
      <c r="D21" s="1"/>
      <c r="E21" s="1"/>
      <c r="F21" s="1"/>
      <c r="G21" s="1"/>
      <c r="H21" s="1"/>
      <c r="I21" s="1"/>
      <c r="S21" t="str">
        <f>IF(A21="","",COUNTIF($A$4:A21,A21))</f>
        <v/>
      </c>
      <c r="T21" t="str">
        <f t="shared" si="0"/>
        <v/>
      </c>
    </row>
    <row r="22" spans="1:20" x14ac:dyDescent="0.25">
      <c r="A22" s="1"/>
      <c r="B22" s="2"/>
      <c r="C22" s="1"/>
      <c r="D22" s="1"/>
      <c r="E22" s="1"/>
      <c r="F22" s="1"/>
      <c r="G22" s="1"/>
      <c r="H22" s="1"/>
      <c r="I22" s="1"/>
      <c r="S22" t="str">
        <f>IF(A22="","",COUNTIF($A$4:A22,A22))</f>
        <v/>
      </c>
      <c r="T22" t="str">
        <f t="shared" si="0"/>
        <v/>
      </c>
    </row>
    <row r="23" spans="1:20" x14ac:dyDescent="0.25">
      <c r="A23" s="1"/>
      <c r="B23" s="2"/>
      <c r="C23" s="1"/>
      <c r="D23" s="1"/>
      <c r="E23" s="1"/>
      <c r="F23" s="1"/>
      <c r="G23" s="1"/>
      <c r="H23" s="1"/>
      <c r="I23" s="1"/>
      <c r="S23" t="str">
        <f>IF(A23="","",COUNTIF($A$4:A23,A23))</f>
        <v/>
      </c>
      <c r="T23" t="str">
        <f t="shared" si="0"/>
        <v/>
      </c>
    </row>
    <row r="24" spans="1:20" x14ac:dyDescent="0.25">
      <c r="A24" s="1"/>
      <c r="B24" s="2"/>
      <c r="C24" s="1"/>
      <c r="D24" s="1"/>
      <c r="E24" s="1"/>
      <c r="F24" s="1"/>
      <c r="G24" s="1"/>
      <c r="H24" s="1"/>
      <c r="I24" s="1"/>
      <c r="S24" t="str">
        <f>IF(A24="","",COUNTIF($A$4:A24,A24))</f>
        <v/>
      </c>
      <c r="T24" t="str">
        <f t="shared" si="0"/>
        <v/>
      </c>
    </row>
    <row r="25" spans="1:20" x14ac:dyDescent="0.25">
      <c r="A25" s="1"/>
      <c r="B25" s="2"/>
      <c r="C25" s="1"/>
      <c r="D25" s="1"/>
      <c r="E25" s="1"/>
      <c r="F25" s="1"/>
      <c r="G25" s="1"/>
      <c r="H25" s="1"/>
      <c r="I25" s="1"/>
      <c r="S25" t="str">
        <f>IF(A25="","",COUNTIF($A$4:A25,A25))</f>
        <v/>
      </c>
      <c r="T25" t="str">
        <f t="shared" si="0"/>
        <v/>
      </c>
    </row>
    <row r="26" spans="1:20" x14ac:dyDescent="0.25">
      <c r="A26" s="1"/>
      <c r="B26" s="2"/>
      <c r="C26" s="1"/>
      <c r="D26" s="1"/>
      <c r="E26" s="1"/>
      <c r="F26" s="1"/>
      <c r="G26" s="1"/>
      <c r="H26" s="1"/>
      <c r="I26" s="1"/>
      <c r="S26" t="str">
        <f>IF(A26="","",COUNTIF($A$4:A26,A26))</f>
        <v/>
      </c>
      <c r="T26" t="str">
        <f t="shared" si="0"/>
        <v/>
      </c>
    </row>
    <row r="27" spans="1:20" x14ac:dyDescent="0.25">
      <c r="A27" s="1"/>
      <c r="B27" s="2"/>
      <c r="C27" s="1"/>
      <c r="D27" s="1"/>
      <c r="E27" s="1"/>
      <c r="F27" s="1"/>
      <c r="G27" s="1"/>
      <c r="H27" s="1"/>
      <c r="I27" s="1"/>
      <c r="S27" t="str">
        <f>IF(A27="","",COUNTIF($A$4:A27,A27))</f>
        <v/>
      </c>
      <c r="T27" t="str">
        <f t="shared" si="0"/>
        <v/>
      </c>
    </row>
    <row r="28" spans="1:20" x14ac:dyDescent="0.25">
      <c r="A28" s="1"/>
      <c r="B28" s="2"/>
      <c r="C28" s="1"/>
      <c r="D28" s="1"/>
      <c r="E28" s="1"/>
      <c r="F28" s="1"/>
      <c r="G28" s="1"/>
      <c r="H28" s="1"/>
      <c r="I28" s="1"/>
      <c r="S28" t="str">
        <f>IF(A28="","",COUNTIF($A$4:A28,A28))</f>
        <v/>
      </c>
      <c r="T28" t="str">
        <f t="shared" si="0"/>
        <v/>
      </c>
    </row>
    <row r="29" spans="1:20" x14ac:dyDescent="0.25">
      <c r="A29" s="1"/>
      <c r="B29" s="2"/>
      <c r="C29" s="1"/>
      <c r="D29" s="1"/>
      <c r="E29" s="1"/>
      <c r="F29" s="1"/>
      <c r="G29" s="1"/>
      <c r="H29" s="1"/>
      <c r="I29" s="1"/>
      <c r="S29" t="str">
        <f>IF(A29="","",COUNTIF($A$4:A29,A29))</f>
        <v/>
      </c>
      <c r="T29" t="str">
        <f t="shared" si="0"/>
        <v/>
      </c>
    </row>
    <row r="30" spans="1:20" x14ac:dyDescent="0.25">
      <c r="A30" s="1"/>
      <c r="B30" s="2"/>
      <c r="C30" s="1"/>
      <c r="D30" s="1"/>
      <c r="E30" s="1"/>
      <c r="F30" s="1"/>
      <c r="G30" s="1"/>
      <c r="H30" s="1"/>
      <c r="I30" s="1"/>
      <c r="S30" t="str">
        <f>IF(A30="","",COUNTIF($A$4:A30,A30))</f>
        <v/>
      </c>
      <c r="T30" t="str">
        <f t="shared" si="0"/>
        <v/>
      </c>
    </row>
    <row r="31" spans="1:20" x14ac:dyDescent="0.25">
      <c r="A31" s="1"/>
      <c r="B31" s="2"/>
      <c r="C31" s="1"/>
      <c r="D31" s="1"/>
      <c r="E31" s="1"/>
      <c r="F31" s="1"/>
      <c r="G31" s="1"/>
      <c r="H31" s="1"/>
      <c r="I31" s="1"/>
      <c r="S31" t="str">
        <f>IF(A31="","",COUNTIF($A$4:A31,A31))</f>
        <v/>
      </c>
      <c r="T31" t="str">
        <f t="shared" si="0"/>
        <v/>
      </c>
    </row>
    <row r="32" spans="1:20" x14ac:dyDescent="0.25">
      <c r="A32" s="1"/>
      <c r="B32" s="2"/>
      <c r="C32" s="1"/>
      <c r="D32" s="1"/>
      <c r="E32" s="1"/>
      <c r="F32" s="1"/>
      <c r="G32" s="1"/>
      <c r="H32" s="1"/>
      <c r="I32" s="1"/>
      <c r="S32" t="str">
        <f>IF(A32="","",COUNTIF($A$4:A32,A32))</f>
        <v/>
      </c>
      <c r="T32" t="str">
        <f t="shared" si="0"/>
        <v/>
      </c>
    </row>
    <row r="33" spans="1:20" x14ac:dyDescent="0.25">
      <c r="A33" s="1"/>
      <c r="B33" s="2"/>
      <c r="C33" s="1"/>
      <c r="D33" s="1"/>
      <c r="E33" s="1"/>
      <c r="F33" s="1"/>
      <c r="G33" s="1"/>
      <c r="H33" s="1"/>
      <c r="I33" s="1"/>
      <c r="S33" t="str">
        <f>IF(A33="","",COUNTIF($A$4:A33,A33))</f>
        <v/>
      </c>
      <c r="T33" t="str">
        <f t="shared" si="0"/>
        <v/>
      </c>
    </row>
    <row r="34" spans="1:20" x14ac:dyDescent="0.25">
      <c r="A34" s="1"/>
      <c r="B34" s="2"/>
      <c r="C34" s="1"/>
      <c r="D34" s="1"/>
      <c r="E34" s="1"/>
      <c r="F34" s="1"/>
      <c r="G34" s="1"/>
      <c r="H34" s="1"/>
      <c r="I34" s="1"/>
      <c r="S34" t="str">
        <f>IF(A34="","",COUNTIF($A$4:A34,A34))</f>
        <v/>
      </c>
      <c r="T34" t="str">
        <f t="shared" si="0"/>
        <v/>
      </c>
    </row>
    <row r="35" spans="1:20" x14ac:dyDescent="0.25">
      <c r="A35" s="1"/>
      <c r="B35" s="2"/>
      <c r="C35" s="1"/>
      <c r="D35" s="1"/>
      <c r="E35" s="1"/>
      <c r="F35" s="1"/>
      <c r="G35" s="1"/>
      <c r="H35" s="1"/>
      <c r="I35" s="1"/>
      <c r="S35" t="str">
        <f>IF(A35="","",COUNTIF($A$4:A35,A35))</f>
        <v/>
      </c>
      <c r="T35" t="str">
        <f t="shared" si="0"/>
        <v/>
      </c>
    </row>
    <row r="36" spans="1:20" x14ac:dyDescent="0.25">
      <c r="A36" s="1"/>
      <c r="B36" s="2"/>
      <c r="C36" s="1"/>
      <c r="D36" s="1"/>
      <c r="E36" s="1"/>
      <c r="F36" s="1"/>
      <c r="G36" s="1"/>
      <c r="H36" s="1"/>
      <c r="I36" s="1"/>
      <c r="S36" t="str">
        <f>IF(A36="","",COUNTIF($A$4:A36,A36))</f>
        <v/>
      </c>
      <c r="T36" t="str">
        <f t="shared" ref="T36:T67" si="1">IF(A36="","",A36&amp;"-"&amp;S36)</f>
        <v/>
      </c>
    </row>
    <row r="37" spans="1:20" x14ac:dyDescent="0.25">
      <c r="A37" s="1"/>
      <c r="B37" s="2"/>
      <c r="C37" s="1"/>
      <c r="D37" s="1"/>
      <c r="E37" s="1"/>
      <c r="F37" s="1"/>
      <c r="G37" s="1"/>
      <c r="H37" s="1"/>
      <c r="I37" s="1"/>
      <c r="S37" t="str">
        <f>IF(A37="","",COUNTIF($A$4:A37,A37))</f>
        <v/>
      </c>
      <c r="T37" t="str">
        <f t="shared" si="1"/>
        <v/>
      </c>
    </row>
    <row r="38" spans="1:20" x14ac:dyDescent="0.25">
      <c r="A38" s="1"/>
      <c r="B38" s="2"/>
      <c r="C38" s="1"/>
      <c r="D38" s="1"/>
      <c r="E38" s="1"/>
      <c r="F38" s="1"/>
      <c r="G38" s="1"/>
      <c r="H38" s="1"/>
      <c r="I38" s="1"/>
      <c r="S38" t="str">
        <f>IF(A38="","",COUNTIF($A$4:A38,A38))</f>
        <v/>
      </c>
      <c r="T38" t="str">
        <f t="shared" si="1"/>
        <v/>
      </c>
    </row>
    <row r="39" spans="1:20" x14ac:dyDescent="0.25">
      <c r="A39" s="1"/>
      <c r="B39" s="2"/>
      <c r="C39" s="1"/>
      <c r="D39" s="1"/>
      <c r="E39" s="1"/>
      <c r="F39" s="1"/>
      <c r="G39" s="1"/>
      <c r="H39" s="1"/>
      <c r="I39" s="1"/>
      <c r="S39" t="str">
        <f>IF(A39="","",COUNTIF($A$4:A39,A39))</f>
        <v/>
      </c>
      <c r="T39" t="str">
        <f t="shared" si="1"/>
        <v/>
      </c>
    </row>
    <row r="40" spans="1:20" x14ac:dyDescent="0.25">
      <c r="A40" s="1"/>
      <c r="B40" s="2"/>
      <c r="C40" s="1"/>
      <c r="D40" s="1"/>
      <c r="E40" s="1"/>
      <c r="F40" s="1"/>
      <c r="G40" s="1"/>
      <c r="H40" s="1"/>
      <c r="I40" s="1"/>
      <c r="S40" t="str">
        <f>IF(A40="","",COUNTIF($A$4:A40,A40))</f>
        <v/>
      </c>
      <c r="T40" t="str">
        <f t="shared" si="1"/>
        <v/>
      </c>
    </row>
    <row r="41" spans="1:20" x14ac:dyDescent="0.25">
      <c r="A41" s="1"/>
      <c r="B41" s="2"/>
      <c r="C41" s="1"/>
      <c r="D41" s="1"/>
      <c r="E41" s="1"/>
      <c r="F41" s="1"/>
      <c r="G41" s="1"/>
      <c r="H41" s="1"/>
      <c r="I41" s="1"/>
      <c r="S41" t="str">
        <f>IF(A41="","",COUNTIF($A$4:A41,A41))</f>
        <v/>
      </c>
      <c r="T41" t="str">
        <f t="shared" si="1"/>
        <v/>
      </c>
    </row>
    <row r="42" spans="1:20" x14ac:dyDescent="0.25">
      <c r="A42" s="1"/>
      <c r="B42" s="2"/>
      <c r="C42" s="1"/>
      <c r="D42" s="1"/>
      <c r="E42" s="1"/>
      <c r="F42" s="1"/>
      <c r="G42" s="1"/>
      <c r="H42" s="1"/>
      <c r="I42" s="1"/>
      <c r="S42" t="str">
        <f>IF(A42="","",COUNTIF($A$4:A42,A42))</f>
        <v/>
      </c>
      <c r="T42" t="str">
        <f t="shared" si="1"/>
        <v/>
      </c>
    </row>
    <row r="43" spans="1:20" x14ac:dyDescent="0.25">
      <c r="A43" s="1"/>
      <c r="B43" s="2"/>
      <c r="C43" s="1"/>
      <c r="D43" s="1"/>
      <c r="E43" s="1"/>
      <c r="F43" s="1"/>
      <c r="G43" s="1"/>
      <c r="H43" s="1"/>
      <c r="I43" s="1"/>
      <c r="S43" t="str">
        <f>IF(A43="","",COUNTIF($A$4:A43,A43))</f>
        <v/>
      </c>
      <c r="T43" t="str">
        <f t="shared" si="1"/>
        <v/>
      </c>
    </row>
    <row r="44" spans="1:20" x14ac:dyDescent="0.25">
      <c r="A44" s="1"/>
      <c r="B44" s="2"/>
      <c r="C44" s="1"/>
      <c r="D44" s="1"/>
      <c r="E44" s="1"/>
      <c r="F44" s="1"/>
      <c r="G44" s="1"/>
      <c r="H44" s="1"/>
      <c r="I44" s="1"/>
      <c r="S44" t="str">
        <f>IF(A44="","",COUNTIF($A$4:A44,A44))</f>
        <v/>
      </c>
      <c r="T44" t="str">
        <f t="shared" si="1"/>
        <v/>
      </c>
    </row>
    <row r="45" spans="1:20" x14ac:dyDescent="0.25">
      <c r="A45" s="1"/>
      <c r="B45" s="2"/>
      <c r="C45" s="1"/>
      <c r="D45" s="1"/>
      <c r="E45" s="1"/>
      <c r="F45" s="1"/>
      <c r="G45" s="1"/>
      <c r="H45" s="1"/>
      <c r="I45" s="1"/>
      <c r="S45" t="str">
        <f>IF(A45="","",COUNTIF($A$4:A45,A45))</f>
        <v/>
      </c>
      <c r="T45" t="str">
        <f t="shared" si="1"/>
        <v/>
      </c>
    </row>
    <row r="46" spans="1:20" x14ac:dyDescent="0.25">
      <c r="A46" s="1"/>
      <c r="B46" s="2"/>
      <c r="C46" s="1"/>
      <c r="D46" s="1"/>
      <c r="E46" s="1"/>
      <c r="F46" s="1"/>
      <c r="G46" s="1"/>
      <c r="H46" s="1"/>
      <c r="I46" s="1"/>
      <c r="S46" t="str">
        <f>IF(A46="","",COUNTIF($A$4:A46,A46))</f>
        <v/>
      </c>
      <c r="T46" t="str">
        <f t="shared" si="1"/>
        <v/>
      </c>
    </row>
    <row r="47" spans="1:20" x14ac:dyDescent="0.25">
      <c r="A47" s="1"/>
      <c r="B47" s="2"/>
      <c r="C47" s="1"/>
      <c r="D47" s="1"/>
      <c r="E47" s="1"/>
      <c r="F47" s="1"/>
      <c r="G47" s="1"/>
      <c r="H47" s="1"/>
      <c r="I47" s="1"/>
      <c r="S47" t="str">
        <f>IF(A47="","",COUNTIF($A$4:A47,A47))</f>
        <v/>
      </c>
      <c r="T47" t="str">
        <f t="shared" si="1"/>
        <v/>
      </c>
    </row>
    <row r="48" spans="1:20" x14ac:dyDescent="0.25">
      <c r="A48" s="1"/>
      <c r="B48" s="2"/>
      <c r="C48" s="1"/>
      <c r="D48" s="1"/>
      <c r="E48" s="1"/>
      <c r="F48" s="1"/>
      <c r="G48" s="1"/>
      <c r="H48" s="1"/>
      <c r="I48" s="1"/>
      <c r="S48" t="str">
        <f>IF(A48="","",COUNTIF($A$4:A48,A48))</f>
        <v/>
      </c>
      <c r="T48" t="str">
        <f t="shared" si="1"/>
        <v/>
      </c>
    </row>
    <row r="49" spans="1:20" x14ac:dyDescent="0.25">
      <c r="A49" s="1"/>
      <c r="B49" s="2"/>
      <c r="C49" s="1"/>
      <c r="D49" s="1"/>
      <c r="E49" s="1"/>
      <c r="F49" s="1"/>
      <c r="G49" s="1"/>
      <c r="H49" s="1"/>
      <c r="I49" s="1"/>
      <c r="S49" t="str">
        <f>IF(A49="","",COUNTIF($A$4:A49,A49))</f>
        <v/>
      </c>
      <c r="T49" t="str">
        <f t="shared" si="1"/>
        <v/>
      </c>
    </row>
    <row r="50" spans="1:20" x14ac:dyDescent="0.25">
      <c r="A50" s="1"/>
      <c r="B50" s="2"/>
      <c r="C50" s="1"/>
      <c r="D50" s="1"/>
      <c r="E50" s="1"/>
      <c r="F50" s="1"/>
      <c r="G50" s="1"/>
      <c r="H50" s="1"/>
      <c r="I50" s="1"/>
      <c r="S50" t="str">
        <f>IF(A50="","",COUNTIF($A$4:A50,A50))</f>
        <v/>
      </c>
      <c r="T50" t="str">
        <f t="shared" si="1"/>
        <v/>
      </c>
    </row>
    <row r="51" spans="1:20" x14ac:dyDescent="0.25">
      <c r="A51" s="1"/>
      <c r="B51" s="2"/>
      <c r="C51" s="1"/>
      <c r="D51" s="1"/>
      <c r="E51" s="1"/>
      <c r="F51" s="1"/>
      <c r="G51" s="1"/>
      <c r="H51" s="1"/>
      <c r="I51" s="1"/>
      <c r="S51" t="str">
        <f>IF(A51="","",COUNTIF($A$4:A51,A51))</f>
        <v/>
      </c>
      <c r="T51" t="str">
        <f t="shared" si="1"/>
        <v/>
      </c>
    </row>
    <row r="52" spans="1:20" x14ac:dyDescent="0.25">
      <c r="A52" s="1"/>
      <c r="B52" s="2"/>
      <c r="C52" s="1"/>
      <c r="D52" s="1"/>
      <c r="E52" s="1"/>
      <c r="F52" s="1"/>
      <c r="G52" s="1"/>
      <c r="H52" s="1"/>
      <c r="I52" s="1"/>
      <c r="S52" t="str">
        <f>IF(A52="","",COUNTIF($A$4:A52,A52))</f>
        <v/>
      </c>
      <c r="T52" t="str">
        <f t="shared" si="1"/>
        <v/>
      </c>
    </row>
    <row r="53" spans="1:20" x14ac:dyDescent="0.25">
      <c r="A53" s="1"/>
      <c r="B53" s="2"/>
      <c r="C53" s="1"/>
      <c r="D53" s="1"/>
      <c r="E53" s="1"/>
      <c r="F53" s="1"/>
      <c r="G53" s="1"/>
      <c r="H53" s="1"/>
      <c r="I53" s="1"/>
      <c r="S53" t="str">
        <f>IF(A53="","",COUNTIF($A$4:A53,A53))</f>
        <v/>
      </c>
      <c r="T53" t="str">
        <f t="shared" si="1"/>
        <v/>
      </c>
    </row>
    <row r="54" spans="1:20" x14ac:dyDescent="0.25">
      <c r="A54" s="1"/>
      <c r="B54" s="2"/>
      <c r="C54" s="1"/>
      <c r="D54" s="1"/>
      <c r="E54" s="1"/>
      <c r="F54" s="1"/>
      <c r="G54" s="1"/>
      <c r="H54" s="1"/>
      <c r="I54" s="1"/>
      <c r="S54" t="str">
        <f>IF(A54="","",COUNTIF($A$4:A54,A54))</f>
        <v/>
      </c>
      <c r="T54" t="str">
        <f t="shared" si="1"/>
        <v/>
      </c>
    </row>
    <row r="55" spans="1:20" x14ac:dyDescent="0.25">
      <c r="A55" s="1"/>
      <c r="B55" s="2"/>
      <c r="C55" s="1"/>
      <c r="D55" s="1"/>
      <c r="E55" s="1"/>
      <c r="F55" s="1"/>
      <c r="G55" s="1"/>
      <c r="H55" s="1"/>
      <c r="I55" s="1"/>
      <c r="S55" t="str">
        <f>IF(A55="","",COUNTIF($A$4:A55,A55))</f>
        <v/>
      </c>
      <c r="T55" t="str">
        <f t="shared" si="1"/>
        <v/>
      </c>
    </row>
    <row r="56" spans="1:20" x14ac:dyDescent="0.25">
      <c r="A56" s="1"/>
      <c r="B56" s="2"/>
      <c r="C56" s="1"/>
      <c r="D56" s="1"/>
      <c r="E56" s="1"/>
      <c r="F56" s="1"/>
      <c r="G56" s="1"/>
      <c r="H56" s="1"/>
      <c r="I56" s="1"/>
      <c r="S56" t="str">
        <f>IF(A56="","",COUNTIF($A$4:A56,A56))</f>
        <v/>
      </c>
      <c r="T56" t="str">
        <f t="shared" si="1"/>
        <v/>
      </c>
    </row>
    <row r="57" spans="1:20" x14ac:dyDescent="0.25">
      <c r="A57" s="1"/>
      <c r="B57" s="2"/>
      <c r="C57" s="1"/>
      <c r="D57" s="1"/>
      <c r="E57" s="1"/>
      <c r="F57" s="1"/>
      <c r="G57" s="1"/>
      <c r="H57" s="1"/>
      <c r="I57" s="1"/>
      <c r="S57" t="str">
        <f>IF(A57="","",COUNTIF($A$4:A57,A57))</f>
        <v/>
      </c>
      <c r="T57" t="str">
        <f t="shared" si="1"/>
        <v/>
      </c>
    </row>
    <row r="58" spans="1:20" x14ac:dyDescent="0.25">
      <c r="A58" s="1"/>
      <c r="B58" s="2"/>
      <c r="C58" s="1"/>
      <c r="D58" s="1"/>
      <c r="E58" s="1"/>
      <c r="F58" s="1"/>
      <c r="G58" s="1"/>
      <c r="H58" s="1"/>
      <c r="I58" s="1"/>
      <c r="S58" t="str">
        <f>IF(A58="","",COUNTIF($A$4:A58,A58))</f>
        <v/>
      </c>
      <c r="T58" t="str">
        <f t="shared" si="1"/>
        <v/>
      </c>
    </row>
    <row r="59" spans="1:20" x14ac:dyDescent="0.25">
      <c r="A59" s="1"/>
      <c r="B59" s="2"/>
      <c r="C59" s="1"/>
      <c r="D59" s="1"/>
      <c r="E59" s="1"/>
      <c r="F59" s="1"/>
      <c r="G59" s="1"/>
      <c r="H59" s="1"/>
      <c r="I59" s="1"/>
      <c r="S59" t="str">
        <f>IF(A59="","",COUNTIF($A$4:A59,A59))</f>
        <v/>
      </c>
      <c r="T59" t="str">
        <f t="shared" si="1"/>
        <v/>
      </c>
    </row>
    <row r="60" spans="1:20" x14ac:dyDescent="0.25">
      <c r="A60" s="1"/>
      <c r="B60" s="2"/>
      <c r="C60" s="1"/>
      <c r="D60" s="1"/>
      <c r="E60" s="1"/>
      <c r="F60" s="1"/>
      <c r="G60" s="1"/>
      <c r="H60" s="1"/>
      <c r="I60" s="1"/>
      <c r="S60" t="str">
        <f>IF(A60="","",COUNTIF($A$4:A60,A60))</f>
        <v/>
      </c>
      <c r="T60" t="str">
        <f t="shared" si="1"/>
        <v/>
      </c>
    </row>
    <row r="61" spans="1:20" x14ac:dyDescent="0.25">
      <c r="A61" s="1"/>
      <c r="B61" s="2"/>
      <c r="C61" s="1"/>
      <c r="D61" s="1"/>
      <c r="E61" s="1"/>
      <c r="F61" s="1"/>
      <c r="G61" s="1"/>
      <c r="H61" s="1"/>
      <c r="I61" s="1"/>
      <c r="S61" t="str">
        <f>IF(A61="","",COUNTIF($A$4:A61,A61))</f>
        <v/>
      </c>
      <c r="T61" t="str">
        <f t="shared" si="1"/>
        <v/>
      </c>
    </row>
    <row r="62" spans="1:20" x14ac:dyDescent="0.25">
      <c r="A62" s="1"/>
      <c r="B62" s="2"/>
      <c r="C62" s="1"/>
      <c r="D62" s="1"/>
      <c r="E62" s="1"/>
      <c r="F62" s="1"/>
      <c r="G62" s="1"/>
      <c r="H62" s="1"/>
      <c r="I62" s="1"/>
      <c r="S62" t="str">
        <f>IF(A62="","",COUNTIF($A$4:A62,A62))</f>
        <v/>
      </c>
      <c r="T62" t="str">
        <f t="shared" si="1"/>
        <v/>
      </c>
    </row>
    <row r="63" spans="1:20" x14ac:dyDescent="0.25">
      <c r="A63" s="1"/>
      <c r="B63" s="2"/>
      <c r="C63" s="1"/>
      <c r="D63" s="1"/>
      <c r="E63" s="1"/>
      <c r="F63" s="1"/>
      <c r="G63" s="1"/>
      <c r="H63" s="1"/>
      <c r="I63" s="1"/>
      <c r="S63" t="str">
        <f>IF(A63="","",COUNTIF($A$4:A63,A63))</f>
        <v/>
      </c>
      <c r="T63" t="str">
        <f t="shared" si="1"/>
        <v/>
      </c>
    </row>
    <row r="64" spans="1:20" x14ac:dyDescent="0.25">
      <c r="A64" s="1"/>
      <c r="B64" s="2"/>
      <c r="C64" s="1"/>
      <c r="D64" s="1"/>
      <c r="E64" s="1"/>
      <c r="F64" s="1"/>
      <c r="G64" s="1"/>
      <c r="H64" s="1"/>
      <c r="I64" s="1"/>
      <c r="S64" t="str">
        <f>IF(A64="","",COUNTIF($A$4:A64,A64))</f>
        <v/>
      </c>
      <c r="T64" t="str">
        <f t="shared" si="1"/>
        <v/>
      </c>
    </row>
    <row r="65" spans="1:20" x14ac:dyDescent="0.25">
      <c r="A65" s="1"/>
      <c r="B65" s="2"/>
      <c r="C65" s="1"/>
      <c r="D65" s="1"/>
      <c r="E65" s="1"/>
      <c r="F65" s="1"/>
      <c r="G65" s="1"/>
      <c r="H65" s="1"/>
      <c r="I65" s="1"/>
      <c r="S65" t="str">
        <f>IF(A65="","",COUNTIF($A$4:A65,A65))</f>
        <v/>
      </c>
      <c r="T65" t="str">
        <f t="shared" si="1"/>
        <v/>
      </c>
    </row>
    <row r="66" spans="1:20" x14ac:dyDescent="0.25">
      <c r="A66" s="1"/>
      <c r="B66" s="2"/>
      <c r="C66" s="1"/>
      <c r="D66" s="1"/>
      <c r="E66" s="1"/>
      <c r="F66" s="1"/>
      <c r="G66" s="1"/>
      <c r="H66" s="1"/>
      <c r="I66" s="1"/>
      <c r="S66" t="str">
        <f>IF(A66="","",COUNTIF($A$4:A66,A66))</f>
        <v/>
      </c>
      <c r="T66" t="str">
        <f t="shared" si="1"/>
        <v/>
      </c>
    </row>
    <row r="67" spans="1:20" x14ac:dyDescent="0.25">
      <c r="A67" s="1"/>
      <c r="B67" s="2"/>
      <c r="C67" s="1"/>
      <c r="D67" s="1"/>
      <c r="E67" s="1"/>
      <c r="F67" s="1"/>
      <c r="G67" s="1"/>
      <c r="H67" s="1"/>
      <c r="I67" s="1"/>
      <c r="S67" t="str">
        <f>IF(A67="","",COUNTIF($A$4:A67,A67))</f>
        <v/>
      </c>
      <c r="T67" t="str">
        <f t="shared" si="1"/>
        <v/>
      </c>
    </row>
    <row r="68" spans="1:20" x14ac:dyDescent="0.25">
      <c r="A68" s="1"/>
      <c r="B68" s="2"/>
      <c r="C68" s="1"/>
      <c r="D68" s="1"/>
      <c r="E68" s="1"/>
      <c r="F68" s="1"/>
      <c r="G68" s="1"/>
      <c r="H68" s="1"/>
      <c r="I68" s="1"/>
      <c r="S68" t="str">
        <f>IF(A68="","",COUNTIF($A$4:A68,A68))</f>
        <v/>
      </c>
      <c r="T68" t="str">
        <f t="shared" ref="T68:T99" si="2">IF(A68="","",A68&amp;"-"&amp;S68)</f>
        <v/>
      </c>
    </row>
    <row r="69" spans="1:20" x14ac:dyDescent="0.25">
      <c r="A69" s="1"/>
      <c r="B69" s="2"/>
      <c r="C69" s="1"/>
      <c r="D69" s="1"/>
      <c r="E69" s="1"/>
      <c r="F69" s="1"/>
      <c r="G69" s="1"/>
      <c r="H69" s="1"/>
      <c r="I69" s="1"/>
      <c r="S69" t="str">
        <f>IF(A69="","",COUNTIF($A$4:A69,A69))</f>
        <v/>
      </c>
      <c r="T69" t="str">
        <f t="shared" si="2"/>
        <v/>
      </c>
    </row>
    <row r="70" spans="1:20" x14ac:dyDescent="0.25">
      <c r="A70" s="1"/>
      <c r="B70" s="2"/>
      <c r="C70" s="1"/>
      <c r="D70" s="1"/>
      <c r="E70" s="1"/>
      <c r="F70" s="1"/>
      <c r="G70" s="1"/>
      <c r="H70" s="1"/>
      <c r="I70" s="1"/>
      <c r="S70" t="str">
        <f>IF(A70="","",COUNTIF($A$4:A70,A70))</f>
        <v/>
      </c>
      <c r="T70" t="str">
        <f t="shared" si="2"/>
        <v/>
      </c>
    </row>
    <row r="71" spans="1:20" x14ac:dyDescent="0.25">
      <c r="A71" s="1"/>
      <c r="B71" s="2"/>
      <c r="C71" s="1"/>
      <c r="D71" s="1"/>
      <c r="E71" s="1"/>
      <c r="F71" s="1"/>
      <c r="G71" s="1"/>
      <c r="H71" s="1"/>
      <c r="I71" s="1"/>
      <c r="S71" t="str">
        <f>IF(A71="","",COUNTIF($A$4:A71,A71))</f>
        <v/>
      </c>
      <c r="T71" t="str">
        <f t="shared" si="2"/>
        <v/>
      </c>
    </row>
    <row r="72" spans="1:20" x14ac:dyDescent="0.25">
      <c r="A72" s="1"/>
      <c r="B72" s="2"/>
      <c r="C72" s="1"/>
      <c r="D72" s="1"/>
      <c r="E72" s="1"/>
      <c r="F72" s="1"/>
      <c r="G72" s="1"/>
      <c r="H72" s="1"/>
      <c r="I72" s="1"/>
      <c r="S72" t="str">
        <f>IF(A72="","",COUNTIF($A$4:A72,A72))</f>
        <v/>
      </c>
      <c r="T72" t="str">
        <f t="shared" si="2"/>
        <v/>
      </c>
    </row>
    <row r="73" spans="1:20" x14ac:dyDescent="0.25">
      <c r="A73" s="1"/>
      <c r="B73" s="2"/>
      <c r="C73" s="1"/>
      <c r="D73" s="1"/>
      <c r="E73" s="1"/>
      <c r="F73" s="1"/>
      <c r="G73" s="1"/>
      <c r="H73" s="1"/>
      <c r="I73" s="1"/>
      <c r="S73" t="str">
        <f>IF(A73="","",COUNTIF($A$4:A73,A73))</f>
        <v/>
      </c>
      <c r="T73" t="str">
        <f t="shared" si="2"/>
        <v/>
      </c>
    </row>
    <row r="74" spans="1:20" x14ac:dyDescent="0.25">
      <c r="A74" s="1"/>
      <c r="B74" s="2"/>
      <c r="C74" s="1"/>
      <c r="D74" s="1"/>
      <c r="E74" s="1"/>
      <c r="F74" s="1"/>
      <c r="G74" s="1"/>
      <c r="H74" s="1"/>
      <c r="I74" s="1"/>
      <c r="S74" t="str">
        <f>IF(A74="","",COUNTIF($A$4:A74,A74))</f>
        <v/>
      </c>
      <c r="T74" t="str">
        <f t="shared" si="2"/>
        <v/>
      </c>
    </row>
    <row r="75" spans="1:20" x14ac:dyDescent="0.25">
      <c r="A75" s="1"/>
      <c r="B75" s="2"/>
      <c r="C75" s="1"/>
      <c r="D75" s="1"/>
      <c r="E75" s="1"/>
      <c r="F75" s="1"/>
      <c r="G75" s="1"/>
      <c r="H75" s="1"/>
      <c r="I75" s="1"/>
      <c r="S75" t="str">
        <f>IF(A75="","",COUNTIF($A$4:A75,A75))</f>
        <v/>
      </c>
      <c r="T75" t="str">
        <f t="shared" si="2"/>
        <v/>
      </c>
    </row>
    <row r="76" spans="1:20" x14ac:dyDescent="0.25">
      <c r="A76" s="1"/>
      <c r="B76" s="2"/>
      <c r="C76" s="1"/>
      <c r="D76" s="1"/>
      <c r="E76" s="1"/>
      <c r="F76" s="1"/>
      <c r="G76" s="1"/>
      <c r="H76" s="1"/>
      <c r="I76" s="1"/>
      <c r="S76" t="str">
        <f>IF(A76="","",COUNTIF($A$4:A76,A76))</f>
        <v/>
      </c>
      <c r="T76" t="str">
        <f t="shared" si="2"/>
        <v/>
      </c>
    </row>
    <row r="77" spans="1:20" x14ac:dyDescent="0.25">
      <c r="A77" s="1"/>
      <c r="B77" s="2"/>
      <c r="C77" s="1"/>
      <c r="D77" s="1"/>
      <c r="E77" s="1"/>
      <c r="F77" s="1"/>
      <c r="G77" s="1"/>
      <c r="H77" s="1"/>
      <c r="I77" s="1"/>
      <c r="S77" t="str">
        <f>IF(A77="","",COUNTIF($A$4:A77,A77))</f>
        <v/>
      </c>
      <c r="T77" t="str">
        <f t="shared" si="2"/>
        <v/>
      </c>
    </row>
    <row r="78" spans="1:20" x14ac:dyDescent="0.25">
      <c r="A78" s="1"/>
      <c r="B78" s="2"/>
      <c r="C78" s="1"/>
      <c r="D78" s="1"/>
      <c r="E78" s="1"/>
      <c r="F78" s="1"/>
      <c r="G78" s="1"/>
      <c r="H78" s="1"/>
      <c r="I78" s="1"/>
      <c r="S78" t="str">
        <f>IF(A78="","",COUNTIF($A$4:A78,A78))</f>
        <v/>
      </c>
      <c r="T78" t="str">
        <f t="shared" si="2"/>
        <v/>
      </c>
    </row>
    <row r="79" spans="1:20" x14ac:dyDescent="0.25">
      <c r="A79" s="1"/>
      <c r="B79" s="2"/>
      <c r="C79" s="1"/>
      <c r="D79" s="1"/>
      <c r="E79" s="1"/>
      <c r="F79" s="1"/>
      <c r="G79" s="1"/>
      <c r="H79" s="1"/>
      <c r="I79" s="1"/>
      <c r="S79" t="str">
        <f>IF(A79="","",COUNTIF($A$4:A79,A79))</f>
        <v/>
      </c>
      <c r="T79" t="str">
        <f t="shared" si="2"/>
        <v/>
      </c>
    </row>
    <row r="80" spans="1:20" x14ac:dyDescent="0.25">
      <c r="A80" s="1"/>
      <c r="B80" s="2"/>
      <c r="C80" s="1"/>
      <c r="D80" s="1"/>
      <c r="E80" s="1"/>
      <c r="F80" s="1"/>
      <c r="G80" s="1"/>
      <c r="H80" s="1"/>
      <c r="I80" s="1"/>
      <c r="S80" t="str">
        <f>IF(A80="","",COUNTIF($A$4:A80,A80))</f>
        <v/>
      </c>
      <c r="T80" t="str">
        <f t="shared" si="2"/>
        <v/>
      </c>
    </row>
    <row r="81" spans="1:20" x14ac:dyDescent="0.25">
      <c r="A81" s="1"/>
      <c r="B81" s="2"/>
      <c r="C81" s="1"/>
      <c r="D81" s="1"/>
      <c r="E81" s="1"/>
      <c r="F81" s="1"/>
      <c r="G81" s="1"/>
      <c r="H81" s="1"/>
      <c r="I81" s="1"/>
      <c r="S81" t="str">
        <f>IF(A81="","",COUNTIF($A$4:A81,A81))</f>
        <v/>
      </c>
      <c r="T81" t="str">
        <f t="shared" si="2"/>
        <v/>
      </c>
    </row>
    <row r="82" spans="1:20" x14ac:dyDescent="0.25">
      <c r="A82" s="1"/>
      <c r="B82" s="2"/>
      <c r="C82" s="1"/>
      <c r="D82" s="1"/>
      <c r="E82" s="1"/>
      <c r="F82" s="1"/>
      <c r="G82" s="1"/>
      <c r="H82" s="1"/>
      <c r="I82" s="1"/>
      <c r="S82" t="str">
        <f>IF(A82="","",COUNTIF($A$4:A82,A82))</f>
        <v/>
      </c>
      <c r="T82" t="str">
        <f t="shared" si="2"/>
        <v/>
      </c>
    </row>
    <row r="83" spans="1:20" x14ac:dyDescent="0.25">
      <c r="A83" s="1"/>
      <c r="B83" s="2"/>
      <c r="C83" s="1"/>
      <c r="D83" s="1"/>
      <c r="E83" s="1"/>
      <c r="F83" s="1"/>
      <c r="G83" s="1"/>
      <c r="H83" s="1"/>
      <c r="I83" s="1"/>
      <c r="S83" t="str">
        <f>IF(A83="","",COUNTIF($A$4:A83,A83))</f>
        <v/>
      </c>
      <c r="T83" t="str">
        <f t="shared" si="2"/>
        <v/>
      </c>
    </row>
    <row r="84" spans="1:20" x14ac:dyDescent="0.25">
      <c r="A84" s="1"/>
      <c r="B84" s="2"/>
      <c r="C84" s="1"/>
      <c r="D84" s="1"/>
      <c r="E84" s="1"/>
      <c r="F84" s="1"/>
      <c r="G84" s="1"/>
      <c r="H84" s="1"/>
      <c r="I84" s="1"/>
      <c r="S84" t="str">
        <f>IF(A84="","",COUNTIF($A$4:A84,A84))</f>
        <v/>
      </c>
      <c r="T84" t="str">
        <f t="shared" si="2"/>
        <v/>
      </c>
    </row>
    <row r="85" spans="1:20" x14ac:dyDescent="0.25">
      <c r="A85" s="1"/>
      <c r="B85" s="2"/>
      <c r="C85" s="1"/>
      <c r="D85" s="1"/>
      <c r="E85" s="1"/>
      <c r="F85" s="1"/>
      <c r="G85" s="1"/>
      <c r="H85" s="1"/>
      <c r="I85" s="1"/>
      <c r="S85" t="str">
        <f>IF(A85="","",COUNTIF($A$4:A85,A85))</f>
        <v/>
      </c>
      <c r="T85" t="str">
        <f t="shared" si="2"/>
        <v/>
      </c>
    </row>
    <row r="86" spans="1:20" x14ac:dyDescent="0.25">
      <c r="A86" s="1"/>
      <c r="B86" s="2"/>
      <c r="C86" s="1"/>
      <c r="D86" s="1"/>
      <c r="E86" s="1"/>
      <c r="F86" s="1"/>
      <c r="G86" s="1"/>
      <c r="H86" s="1"/>
      <c r="I86" s="1"/>
      <c r="S86" t="str">
        <f>IF(A86="","",COUNTIF($A$4:A86,A86))</f>
        <v/>
      </c>
      <c r="T86" t="str">
        <f t="shared" si="2"/>
        <v/>
      </c>
    </row>
    <row r="87" spans="1:20" x14ac:dyDescent="0.25">
      <c r="A87" s="1"/>
      <c r="B87" s="2"/>
      <c r="C87" s="1"/>
      <c r="D87" s="1"/>
      <c r="E87" s="1"/>
      <c r="F87" s="1"/>
      <c r="G87" s="1"/>
      <c r="H87" s="1"/>
      <c r="I87" s="1"/>
      <c r="S87" t="str">
        <f>IF(A87="","",COUNTIF($A$4:A87,A87))</f>
        <v/>
      </c>
      <c r="T87" t="str">
        <f t="shared" si="2"/>
        <v/>
      </c>
    </row>
    <row r="88" spans="1:20" x14ac:dyDescent="0.25">
      <c r="A88" s="1"/>
      <c r="B88" s="2"/>
      <c r="C88" s="1"/>
      <c r="D88" s="1"/>
      <c r="E88" s="1"/>
      <c r="F88" s="1"/>
      <c r="G88" s="1"/>
      <c r="H88" s="1"/>
      <c r="I88" s="1"/>
      <c r="S88" t="str">
        <f>IF(A88="","",COUNTIF($A$4:A88,A88))</f>
        <v/>
      </c>
      <c r="T88" t="str">
        <f t="shared" si="2"/>
        <v/>
      </c>
    </row>
    <row r="89" spans="1:20" x14ac:dyDescent="0.25">
      <c r="A89" s="1"/>
      <c r="B89" s="2"/>
      <c r="C89" s="1"/>
      <c r="D89" s="1"/>
      <c r="E89" s="1"/>
      <c r="F89" s="1"/>
      <c r="G89" s="1"/>
      <c r="H89" s="1"/>
      <c r="I89" s="1"/>
      <c r="S89" t="str">
        <f>IF(A89="","",COUNTIF($A$4:A89,A89))</f>
        <v/>
      </c>
      <c r="T89" t="str">
        <f t="shared" si="2"/>
        <v/>
      </c>
    </row>
    <row r="90" spans="1:20" x14ac:dyDescent="0.25">
      <c r="A90" s="1"/>
      <c r="B90" s="2"/>
      <c r="C90" s="1"/>
      <c r="D90" s="1"/>
      <c r="E90" s="1"/>
      <c r="F90" s="1"/>
      <c r="G90" s="1"/>
      <c r="H90" s="1"/>
      <c r="I90" s="1"/>
      <c r="S90" t="str">
        <f>IF(A90="","",COUNTIF($A$4:A90,A90))</f>
        <v/>
      </c>
      <c r="T90" t="str">
        <f t="shared" si="2"/>
        <v/>
      </c>
    </row>
    <row r="91" spans="1:20" x14ac:dyDescent="0.25">
      <c r="A91" s="1"/>
      <c r="B91" s="2"/>
      <c r="C91" s="1"/>
      <c r="D91" s="1"/>
      <c r="E91" s="1"/>
      <c r="F91" s="1"/>
      <c r="G91" s="1"/>
      <c r="H91" s="1"/>
      <c r="I91" s="1"/>
      <c r="S91" t="str">
        <f>IF(A91="","",COUNTIF($A$4:A91,A91))</f>
        <v/>
      </c>
      <c r="T91" t="str">
        <f t="shared" si="2"/>
        <v/>
      </c>
    </row>
    <row r="92" spans="1:20" x14ac:dyDescent="0.25">
      <c r="A92" s="1"/>
      <c r="B92" s="2"/>
      <c r="C92" s="1"/>
      <c r="D92" s="1"/>
      <c r="E92" s="1"/>
      <c r="F92" s="1"/>
      <c r="G92" s="1"/>
      <c r="H92" s="1"/>
      <c r="I92" s="1"/>
      <c r="S92" t="str">
        <f>IF(A92="","",COUNTIF($A$4:A92,A92))</f>
        <v/>
      </c>
      <c r="T92" t="str">
        <f t="shared" si="2"/>
        <v/>
      </c>
    </row>
    <row r="93" spans="1:20" x14ac:dyDescent="0.25">
      <c r="A93" s="1"/>
      <c r="B93" s="2"/>
      <c r="C93" s="1"/>
      <c r="D93" s="1"/>
      <c r="E93" s="1"/>
      <c r="F93" s="1"/>
      <c r="G93" s="1"/>
      <c r="H93" s="1"/>
      <c r="I93" s="1"/>
      <c r="S93" t="str">
        <f>IF(A93="","",COUNTIF($A$4:A93,A93))</f>
        <v/>
      </c>
      <c r="T93" t="str">
        <f t="shared" si="2"/>
        <v/>
      </c>
    </row>
    <row r="94" spans="1:20" x14ac:dyDescent="0.25">
      <c r="A94" s="1"/>
      <c r="B94" s="2"/>
      <c r="C94" s="1"/>
      <c r="D94" s="1"/>
      <c r="E94" s="1"/>
      <c r="F94" s="1"/>
      <c r="G94" s="1"/>
      <c r="H94" s="1"/>
      <c r="I94" s="1"/>
      <c r="S94" t="str">
        <f>IF(A94="","",COUNTIF($A$4:A94,A94))</f>
        <v/>
      </c>
      <c r="T94" t="str">
        <f t="shared" si="2"/>
        <v/>
      </c>
    </row>
    <row r="95" spans="1:20" x14ac:dyDescent="0.25">
      <c r="A95" s="1"/>
      <c r="B95" s="2"/>
      <c r="C95" s="1"/>
      <c r="D95" s="1"/>
      <c r="E95" s="1"/>
      <c r="F95" s="1"/>
      <c r="G95" s="1"/>
      <c r="H95" s="1"/>
      <c r="I95" s="1"/>
      <c r="S95" t="str">
        <f>IF(A95="","",COUNTIF($A$4:A95,A95))</f>
        <v/>
      </c>
      <c r="T95" t="str">
        <f t="shared" si="2"/>
        <v/>
      </c>
    </row>
    <row r="96" spans="1:20" x14ac:dyDescent="0.25">
      <c r="A96" s="1"/>
      <c r="B96" s="2"/>
      <c r="C96" s="1"/>
      <c r="D96" s="1"/>
      <c r="E96" s="1"/>
      <c r="F96" s="1"/>
      <c r="G96" s="1"/>
      <c r="H96" s="1"/>
      <c r="I96" s="1"/>
      <c r="S96" t="str">
        <f>IF(A96="","",COUNTIF($A$4:A96,A96))</f>
        <v/>
      </c>
      <c r="T96" t="str">
        <f t="shared" si="2"/>
        <v/>
      </c>
    </row>
    <row r="97" spans="1:20" x14ac:dyDescent="0.25">
      <c r="A97" s="1"/>
      <c r="B97" s="2"/>
      <c r="C97" s="1"/>
      <c r="D97" s="1"/>
      <c r="E97" s="1"/>
      <c r="F97" s="1"/>
      <c r="G97" s="1"/>
      <c r="H97" s="1"/>
      <c r="I97" s="1"/>
      <c r="S97" t="str">
        <f>IF(A97="","",COUNTIF($A$4:A97,A97))</f>
        <v/>
      </c>
      <c r="T97" t="str">
        <f t="shared" si="2"/>
        <v/>
      </c>
    </row>
    <row r="98" spans="1:20" x14ac:dyDescent="0.25">
      <c r="A98" s="1"/>
      <c r="B98" s="2"/>
      <c r="C98" s="1"/>
      <c r="D98" s="1"/>
      <c r="E98" s="1"/>
      <c r="F98" s="1"/>
      <c r="G98" s="1"/>
      <c r="H98" s="1"/>
      <c r="I98" s="1"/>
      <c r="S98" t="str">
        <f>IF(A98="","",COUNTIF($A$4:A98,A98))</f>
        <v/>
      </c>
      <c r="T98" t="str">
        <f t="shared" si="2"/>
        <v/>
      </c>
    </row>
    <row r="99" spans="1:20" x14ac:dyDescent="0.25">
      <c r="A99" s="1"/>
      <c r="B99" s="2"/>
      <c r="C99" s="1"/>
      <c r="D99" s="1"/>
      <c r="E99" s="1"/>
      <c r="F99" s="1"/>
      <c r="G99" s="1"/>
      <c r="H99" s="1"/>
      <c r="I99" s="1"/>
      <c r="S99" t="str">
        <f>IF(A99="","",COUNTIF($A$4:A99,A99))</f>
        <v/>
      </c>
      <c r="T99" t="str">
        <f t="shared" si="2"/>
        <v/>
      </c>
    </row>
    <row r="100" spans="1:20" x14ac:dyDescent="0.25">
      <c r="A100" s="1"/>
      <c r="B100" s="2"/>
      <c r="C100" s="1"/>
      <c r="D100" s="1"/>
      <c r="E100" s="1"/>
      <c r="F100" s="1"/>
      <c r="G100" s="1"/>
      <c r="H100" s="1"/>
      <c r="I100" s="1"/>
      <c r="S100" t="str">
        <f>IF(A100="","",COUNTIF($A$4:A100,A100))</f>
        <v/>
      </c>
      <c r="T100" t="str">
        <f t="shared" ref="T100:T131" si="3">IF(A100="","",A100&amp;"-"&amp;S100)</f>
        <v/>
      </c>
    </row>
    <row r="101" spans="1:20" x14ac:dyDescent="0.25">
      <c r="A101" s="1"/>
      <c r="B101" s="2"/>
      <c r="C101" s="1"/>
      <c r="D101" s="1"/>
      <c r="E101" s="1"/>
      <c r="F101" s="1"/>
      <c r="G101" s="1"/>
      <c r="H101" s="1"/>
      <c r="I101" s="1"/>
      <c r="S101" t="str">
        <f>IF(A101="","",COUNTIF($A$4:A101,A101))</f>
        <v/>
      </c>
      <c r="T101" t="str">
        <f t="shared" si="3"/>
        <v/>
      </c>
    </row>
    <row r="102" spans="1:20" x14ac:dyDescent="0.25">
      <c r="A102" s="1"/>
      <c r="B102" s="2"/>
      <c r="C102" s="1"/>
      <c r="D102" s="1"/>
      <c r="E102" s="1"/>
      <c r="F102" s="1"/>
      <c r="G102" s="1"/>
      <c r="H102" s="1"/>
      <c r="I102" s="1"/>
      <c r="S102" t="str">
        <f>IF(A102="","",COUNTIF($A$4:A102,A102))</f>
        <v/>
      </c>
      <c r="T102" t="str">
        <f t="shared" si="3"/>
        <v/>
      </c>
    </row>
    <row r="103" spans="1:20" x14ac:dyDescent="0.25">
      <c r="A103" s="1"/>
      <c r="B103" s="2"/>
      <c r="C103" s="1"/>
      <c r="D103" s="1"/>
      <c r="E103" s="1"/>
      <c r="F103" s="1"/>
      <c r="G103" s="1"/>
      <c r="H103" s="1"/>
      <c r="I103" s="1"/>
      <c r="S103" t="str">
        <f>IF(A103="","",COUNTIF($A$4:A103,A103))</f>
        <v/>
      </c>
      <c r="T103" t="str">
        <f t="shared" si="3"/>
        <v/>
      </c>
    </row>
    <row r="104" spans="1:20" x14ac:dyDescent="0.25">
      <c r="A104" s="1"/>
      <c r="B104" s="2"/>
      <c r="C104" s="1"/>
      <c r="D104" s="1"/>
      <c r="E104" s="1"/>
      <c r="F104" s="1"/>
      <c r="G104" s="1"/>
      <c r="H104" s="1"/>
      <c r="I104" s="1"/>
      <c r="S104" t="str">
        <f>IF(A104="","",COUNTIF($A$4:A104,A104))</f>
        <v/>
      </c>
      <c r="T104" t="str">
        <f t="shared" si="3"/>
        <v/>
      </c>
    </row>
    <row r="105" spans="1:20" x14ac:dyDescent="0.25">
      <c r="A105" s="1"/>
      <c r="B105" s="2"/>
      <c r="C105" s="1"/>
      <c r="D105" s="1"/>
      <c r="E105" s="1"/>
      <c r="F105" s="1"/>
      <c r="G105" s="1"/>
      <c r="H105" s="1"/>
      <c r="I105" s="1"/>
      <c r="S105" t="str">
        <f>IF(A105="","",COUNTIF($A$4:A105,A105))</f>
        <v/>
      </c>
      <c r="T105" t="str">
        <f t="shared" si="3"/>
        <v/>
      </c>
    </row>
    <row r="106" spans="1:20" x14ac:dyDescent="0.25">
      <c r="A106" s="1"/>
      <c r="B106" s="2"/>
      <c r="C106" s="1"/>
      <c r="D106" s="1"/>
      <c r="E106" s="1"/>
      <c r="F106" s="1"/>
      <c r="G106" s="1"/>
      <c r="H106" s="1"/>
      <c r="I106" s="1"/>
      <c r="S106" t="str">
        <f>IF(A106="","",COUNTIF($A$4:A106,A106))</f>
        <v/>
      </c>
      <c r="T106" t="str">
        <f t="shared" si="3"/>
        <v/>
      </c>
    </row>
    <row r="107" spans="1:20" x14ac:dyDescent="0.25">
      <c r="A107" s="1"/>
      <c r="B107" s="2"/>
      <c r="C107" s="1"/>
      <c r="D107" s="1"/>
      <c r="E107" s="1"/>
      <c r="F107" s="1"/>
      <c r="G107" s="1"/>
      <c r="H107" s="1"/>
      <c r="I107" s="1"/>
      <c r="S107" t="str">
        <f>IF(A107="","",COUNTIF($A$4:A107,A107))</f>
        <v/>
      </c>
      <c r="T107" t="str">
        <f t="shared" si="3"/>
        <v/>
      </c>
    </row>
    <row r="108" spans="1:20" x14ac:dyDescent="0.25">
      <c r="A108" s="1"/>
      <c r="B108" s="2"/>
      <c r="C108" s="1"/>
      <c r="D108" s="1"/>
      <c r="E108" s="1"/>
      <c r="F108" s="1"/>
      <c r="G108" s="1"/>
      <c r="H108" s="1"/>
      <c r="I108" s="1"/>
      <c r="S108" t="str">
        <f>IF(A108="","",COUNTIF($A$4:A108,A108))</f>
        <v/>
      </c>
      <c r="T108" t="str">
        <f t="shared" si="3"/>
        <v/>
      </c>
    </row>
    <row r="109" spans="1:20" x14ac:dyDescent="0.25">
      <c r="A109" s="1"/>
      <c r="B109" s="2"/>
      <c r="C109" s="1"/>
      <c r="D109" s="1"/>
      <c r="E109" s="1"/>
      <c r="F109" s="1"/>
      <c r="G109" s="1"/>
      <c r="H109" s="1"/>
      <c r="I109" s="1"/>
      <c r="S109" t="str">
        <f>IF(A109="","",COUNTIF($A$4:A109,A109))</f>
        <v/>
      </c>
      <c r="T109" t="str">
        <f t="shared" si="3"/>
        <v/>
      </c>
    </row>
    <row r="110" spans="1:20" x14ac:dyDescent="0.25">
      <c r="A110" s="1"/>
      <c r="B110" s="2"/>
      <c r="C110" s="1"/>
      <c r="D110" s="1"/>
      <c r="E110" s="1"/>
      <c r="F110" s="1"/>
      <c r="G110" s="1"/>
      <c r="H110" s="1"/>
      <c r="I110" s="1"/>
      <c r="S110" t="str">
        <f>IF(A110="","",COUNTIF($A$4:A110,A110))</f>
        <v/>
      </c>
      <c r="T110" t="str">
        <f t="shared" si="3"/>
        <v/>
      </c>
    </row>
    <row r="111" spans="1:20" x14ac:dyDescent="0.25">
      <c r="A111" s="1"/>
      <c r="B111" s="2"/>
      <c r="C111" s="1"/>
      <c r="D111" s="1"/>
      <c r="E111" s="1"/>
      <c r="F111" s="1"/>
      <c r="G111" s="1"/>
      <c r="H111" s="1"/>
      <c r="I111" s="1"/>
      <c r="S111" t="str">
        <f>IF(A111="","",COUNTIF($A$4:A111,A111))</f>
        <v/>
      </c>
      <c r="T111" t="str">
        <f t="shared" si="3"/>
        <v/>
      </c>
    </row>
    <row r="112" spans="1:20" x14ac:dyDescent="0.25">
      <c r="A112" s="1"/>
      <c r="B112" s="2"/>
      <c r="C112" s="1"/>
      <c r="D112" s="1"/>
      <c r="E112" s="1"/>
      <c r="F112" s="1"/>
      <c r="G112" s="1"/>
      <c r="H112" s="1"/>
      <c r="I112" s="1"/>
      <c r="S112" t="str">
        <f>IF(A112="","",COUNTIF($A$4:A112,A112))</f>
        <v/>
      </c>
      <c r="T112" t="str">
        <f t="shared" si="3"/>
        <v/>
      </c>
    </row>
    <row r="113" spans="1:20" x14ac:dyDescent="0.25">
      <c r="A113" s="1"/>
      <c r="B113" s="2"/>
      <c r="C113" s="1"/>
      <c r="D113" s="1"/>
      <c r="E113" s="1"/>
      <c r="F113" s="1"/>
      <c r="G113" s="1"/>
      <c r="H113" s="1"/>
      <c r="I113" s="1"/>
      <c r="S113" t="str">
        <f>IF(A113="","",COUNTIF($A$4:A113,A113))</f>
        <v/>
      </c>
      <c r="T113" t="str">
        <f t="shared" si="3"/>
        <v/>
      </c>
    </row>
    <row r="114" spans="1:20" x14ac:dyDescent="0.25">
      <c r="A114" s="1"/>
      <c r="B114" s="2"/>
      <c r="C114" s="1"/>
      <c r="D114" s="1"/>
      <c r="E114" s="1"/>
      <c r="F114" s="1"/>
      <c r="G114" s="1"/>
      <c r="H114" s="1"/>
      <c r="I114" s="1"/>
      <c r="S114" t="str">
        <f>IF(A114="","",COUNTIF($A$4:A114,A114))</f>
        <v/>
      </c>
      <c r="T114" t="str">
        <f t="shared" si="3"/>
        <v/>
      </c>
    </row>
    <row r="115" spans="1:20" x14ac:dyDescent="0.25">
      <c r="A115" s="1"/>
      <c r="B115" s="2"/>
      <c r="C115" s="1"/>
      <c r="D115" s="1"/>
      <c r="E115" s="1"/>
      <c r="F115" s="1"/>
      <c r="G115" s="1"/>
      <c r="H115" s="1"/>
      <c r="I115" s="1"/>
      <c r="S115" t="str">
        <f>IF(A115="","",COUNTIF($A$4:A115,A115))</f>
        <v/>
      </c>
      <c r="T115" t="str">
        <f t="shared" si="3"/>
        <v/>
      </c>
    </row>
    <row r="116" spans="1:20" x14ac:dyDescent="0.25">
      <c r="A116" s="1"/>
      <c r="B116" s="2"/>
      <c r="C116" s="1"/>
      <c r="D116" s="1"/>
      <c r="E116" s="1"/>
      <c r="F116" s="1"/>
      <c r="G116" s="1"/>
      <c r="H116" s="1"/>
      <c r="I116" s="1"/>
      <c r="S116" t="str">
        <f>IF(A116="","",COUNTIF($A$4:A116,A116))</f>
        <v/>
      </c>
      <c r="T116" t="str">
        <f t="shared" si="3"/>
        <v/>
      </c>
    </row>
    <row r="117" spans="1:20" x14ac:dyDescent="0.25">
      <c r="A117" s="1"/>
      <c r="B117" s="2"/>
      <c r="C117" s="1"/>
      <c r="D117" s="1"/>
      <c r="E117" s="1"/>
      <c r="F117" s="1"/>
      <c r="G117" s="1"/>
      <c r="H117" s="1"/>
      <c r="I117" s="1"/>
      <c r="S117" t="str">
        <f>IF(A117="","",COUNTIF($A$4:A117,A117))</f>
        <v/>
      </c>
      <c r="T117" t="str">
        <f t="shared" si="3"/>
        <v/>
      </c>
    </row>
    <row r="118" spans="1:20" x14ac:dyDescent="0.25">
      <c r="A118" s="1"/>
      <c r="B118" s="2"/>
      <c r="C118" s="1"/>
      <c r="D118" s="1"/>
      <c r="E118" s="1"/>
      <c r="F118" s="1"/>
      <c r="G118" s="1"/>
      <c r="H118" s="1"/>
      <c r="I118" s="1"/>
      <c r="S118" t="str">
        <f>IF(A118="","",COUNTIF($A$4:A118,A118))</f>
        <v/>
      </c>
      <c r="T118" t="str">
        <f t="shared" si="3"/>
        <v/>
      </c>
    </row>
    <row r="119" spans="1:20" x14ac:dyDescent="0.25">
      <c r="A119" s="1"/>
      <c r="B119" s="2"/>
      <c r="C119" s="1"/>
      <c r="D119" s="1"/>
      <c r="E119" s="1"/>
      <c r="F119" s="1"/>
      <c r="G119" s="1"/>
      <c r="H119" s="1"/>
      <c r="I119" s="1"/>
      <c r="S119" t="str">
        <f>IF(A119="","",COUNTIF($A$4:A119,A119))</f>
        <v/>
      </c>
      <c r="T119" t="str">
        <f t="shared" si="3"/>
        <v/>
      </c>
    </row>
    <row r="120" spans="1:20" x14ac:dyDescent="0.25">
      <c r="A120" s="1"/>
      <c r="B120" s="2"/>
      <c r="C120" s="1"/>
      <c r="D120" s="1"/>
      <c r="E120" s="1"/>
      <c r="F120" s="1"/>
      <c r="G120" s="1"/>
      <c r="H120" s="1"/>
      <c r="I120" s="1"/>
      <c r="S120" t="str">
        <f>IF(A120="","",COUNTIF($A$4:A120,A120))</f>
        <v/>
      </c>
      <c r="T120" t="str">
        <f t="shared" si="3"/>
        <v/>
      </c>
    </row>
    <row r="121" spans="1:20" x14ac:dyDescent="0.25">
      <c r="A121" s="1"/>
      <c r="B121" s="2"/>
      <c r="C121" s="1"/>
      <c r="D121" s="1"/>
      <c r="E121" s="1"/>
      <c r="F121" s="1"/>
      <c r="G121" s="1"/>
      <c r="H121" s="1"/>
      <c r="I121" s="1"/>
      <c r="S121" t="str">
        <f>IF(A121="","",COUNTIF($A$4:A121,A121))</f>
        <v/>
      </c>
      <c r="T121" t="str">
        <f t="shared" si="3"/>
        <v/>
      </c>
    </row>
    <row r="122" spans="1:20" x14ac:dyDescent="0.25">
      <c r="A122" s="1"/>
      <c r="B122" s="2"/>
      <c r="C122" s="1"/>
      <c r="D122" s="1"/>
      <c r="E122" s="1"/>
      <c r="F122" s="1"/>
      <c r="G122" s="1"/>
      <c r="H122" s="1"/>
      <c r="I122" s="1"/>
      <c r="S122" t="str">
        <f>IF(A122="","",COUNTIF($A$4:A122,A122))</f>
        <v/>
      </c>
      <c r="T122" t="str">
        <f t="shared" si="3"/>
        <v/>
      </c>
    </row>
    <row r="123" spans="1:20" x14ac:dyDescent="0.25">
      <c r="A123" s="1"/>
      <c r="B123" s="2"/>
      <c r="C123" s="1"/>
      <c r="D123" s="1"/>
      <c r="E123" s="1"/>
      <c r="F123" s="1"/>
      <c r="G123" s="1"/>
      <c r="H123" s="1"/>
      <c r="I123" s="1"/>
      <c r="S123" t="str">
        <f>IF(A123="","",COUNTIF($A$4:A123,A123))</f>
        <v/>
      </c>
      <c r="T123" t="str">
        <f t="shared" si="3"/>
        <v/>
      </c>
    </row>
    <row r="124" spans="1:20" x14ac:dyDescent="0.25">
      <c r="A124" s="1"/>
      <c r="B124" s="2"/>
      <c r="C124" s="1"/>
      <c r="D124" s="1"/>
      <c r="E124" s="1"/>
      <c r="F124" s="1"/>
      <c r="G124" s="1"/>
      <c r="H124" s="1"/>
      <c r="I124" s="1"/>
      <c r="S124" t="str">
        <f>IF(A124="","",COUNTIF($A$4:A124,A124))</f>
        <v/>
      </c>
      <c r="T124" t="str">
        <f t="shared" si="3"/>
        <v/>
      </c>
    </row>
    <row r="125" spans="1:20" x14ac:dyDescent="0.25">
      <c r="A125" s="1"/>
      <c r="B125" s="2"/>
      <c r="C125" s="1"/>
      <c r="D125" s="1"/>
      <c r="E125" s="1"/>
      <c r="F125" s="1"/>
      <c r="G125" s="1"/>
      <c r="H125" s="1"/>
      <c r="I125" s="1"/>
      <c r="S125" t="str">
        <f>IF(A125="","",COUNTIF($A$4:A125,A125))</f>
        <v/>
      </c>
      <c r="T125" t="str">
        <f t="shared" si="3"/>
        <v/>
      </c>
    </row>
    <row r="126" spans="1:20" x14ac:dyDescent="0.25">
      <c r="A126" s="1"/>
      <c r="B126" s="2"/>
      <c r="C126" s="1"/>
      <c r="D126" s="1"/>
      <c r="E126" s="1"/>
      <c r="F126" s="1"/>
      <c r="G126" s="1"/>
      <c r="H126" s="1"/>
      <c r="I126" s="1"/>
      <c r="S126" t="str">
        <f>IF(A126="","",COUNTIF($A$4:A126,A126))</f>
        <v/>
      </c>
      <c r="T126" t="str">
        <f t="shared" si="3"/>
        <v/>
      </c>
    </row>
    <row r="127" spans="1:20" x14ac:dyDescent="0.25">
      <c r="A127" s="1"/>
      <c r="B127" s="2"/>
      <c r="C127" s="1"/>
      <c r="D127" s="1"/>
      <c r="E127" s="1"/>
      <c r="F127" s="1"/>
      <c r="G127" s="1"/>
      <c r="H127" s="1"/>
      <c r="I127" s="1"/>
      <c r="S127" t="str">
        <f>IF(A127="","",COUNTIF($A$4:A127,A127))</f>
        <v/>
      </c>
      <c r="T127" t="str">
        <f t="shared" si="3"/>
        <v/>
      </c>
    </row>
    <row r="128" spans="1:20" x14ac:dyDescent="0.25">
      <c r="A128" s="1"/>
      <c r="B128" s="2"/>
      <c r="C128" s="1"/>
      <c r="D128" s="1"/>
      <c r="E128" s="1"/>
      <c r="F128" s="1"/>
      <c r="G128" s="1"/>
      <c r="H128" s="1"/>
      <c r="I128" s="1"/>
      <c r="S128" t="str">
        <f>IF(A128="","",COUNTIF($A$4:A128,A128))</f>
        <v/>
      </c>
      <c r="T128" t="str">
        <f t="shared" si="3"/>
        <v/>
      </c>
    </row>
    <row r="129" spans="1:20" x14ac:dyDescent="0.25">
      <c r="A129" s="1"/>
      <c r="B129" s="2"/>
      <c r="C129" s="1"/>
      <c r="D129" s="1"/>
      <c r="E129" s="1"/>
      <c r="F129" s="1"/>
      <c r="G129" s="1"/>
      <c r="H129" s="1"/>
      <c r="I129" s="1"/>
      <c r="S129" t="str">
        <f>IF(A129="","",COUNTIF($A$4:A129,A129))</f>
        <v/>
      </c>
      <c r="T129" t="str">
        <f t="shared" si="3"/>
        <v/>
      </c>
    </row>
    <row r="130" spans="1:20" x14ac:dyDescent="0.25">
      <c r="A130" s="1"/>
      <c r="B130" s="2"/>
      <c r="C130" s="1"/>
      <c r="D130" s="1"/>
      <c r="E130" s="1"/>
      <c r="F130" s="1"/>
      <c r="G130" s="1"/>
      <c r="H130" s="1"/>
      <c r="I130" s="1"/>
      <c r="S130" t="str">
        <f>IF(A130="","",COUNTIF($A$4:A130,A130))</f>
        <v/>
      </c>
      <c r="T130" t="str">
        <f t="shared" si="3"/>
        <v/>
      </c>
    </row>
    <row r="131" spans="1:20" x14ac:dyDescent="0.25">
      <c r="A131" s="1"/>
      <c r="B131" s="2"/>
      <c r="C131" s="1"/>
      <c r="D131" s="1"/>
      <c r="E131" s="1"/>
      <c r="F131" s="1"/>
      <c r="G131" s="1"/>
      <c r="H131" s="1"/>
      <c r="I131" s="1"/>
      <c r="S131" t="str">
        <f>IF(A131="","",COUNTIF($A$4:A131,A131))</f>
        <v/>
      </c>
      <c r="T131" t="str">
        <f t="shared" si="3"/>
        <v/>
      </c>
    </row>
    <row r="132" spans="1:20" x14ac:dyDescent="0.25">
      <c r="A132" s="1"/>
      <c r="B132" s="2"/>
      <c r="C132" s="1"/>
      <c r="D132" s="1"/>
      <c r="E132" s="1"/>
      <c r="F132" s="1"/>
      <c r="G132" s="1"/>
      <c r="H132" s="1"/>
      <c r="I132" s="1"/>
      <c r="S132" t="str">
        <f>IF(A132="","",COUNTIF($A$4:A132,A132))</f>
        <v/>
      </c>
      <c r="T132" t="str">
        <f t="shared" ref="T132:T163" si="4">IF(A132="","",A132&amp;"-"&amp;S132)</f>
        <v/>
      </c>
    </row>
    <row r="133" spans="1:20" x14ac:dyDescent="0.25">
      <c r="A133" s="1"/>
      <c r="B133" s="2"/>
      <c r="C133" s="1"/>
      <c r="D133" s="1"/>
      <c r="E133" s="1"/>
      <c r="F133" s="1"/>
      <c r="G133" s="1"/>
      <c r="H133" s="1"/>
      <c r="I133" s="1"/>
      <c r="S133" t="str">
        <f>IF(A133="","",COUNTIF($A$4:A133,A133))</f>
        <v/>
      </c>
      <c r="T133" t="str">
        <f t="shared" si="4"/>
        <v/>
      </c>
    </row>
    <row r="134" spans="1:20" x14ac:dyDescent="0.25">
      <c r="A134" s="1"/>
      <c r="B134" s="2"/>
      <c r="C134" s="1"/>
      <c r="D134" s="1"/>
      <c r="E134" s="1"/>
      <c r="F134" s="1"/>
      <c r="G134" s="1"/>
      <c r="H134" s="1"/>
      <c r="I134" s="1"/>
      <c r="S134" t="str">
        <f>IF(A134="","",COUNTIF($A$4:A134,A134))</f>
        <v/>
      </c>
      <c r="T134" t="str">
        <f t="shared" si="4"/>
        <v/>
      </c>
    </row>
    <row r="135" spans="1:20" x14ac:dyDescent="0.25">
      <c r="A135" s="1"/>
      <c r="B135" s="2"/>
      <c r="C135" s="1"/>
      <c r="D135" s="1"/>
      <c r="E135" s="1"/>
      <c r="F135" s="1"/>
      <c r="G135" s="1"/>
      <c r="H135" s="1"/>
      <c r="I135" s="1"/>
      <c r="S135" t="str">
        <f>IF(A135="","",COUNTIF($A$4:A135,A135))</f>
        <v/>
      </c>
      <c r="T135" t="str">
        <f t="shared" si="4"/>
        <v/>
      </c>
    </row>
    <row r="136" spans="1:20" x14ac:dyDescent="0.25">
      <c r="A136" s="1"/>
      <c r="B136" s="2"/>
      <c r="C136" s="1"/>
      <c r="D136" s="1"/>
      <c r="E136" s="1"/>
      <c r="F136" s="1"/>
      <c r="G136" s="1"/>
      <c r="H136" s="1"/>
      <c r="I136" s="1"/>
      <c r="S136" t="str">
        <f>IF(A136="","",COUNTIF($A$4:A136,A136))</f>
        <v/>
      </c>
      <c r="T136" t="str">
        <f t="shared" si="4"/>
        <v/>
      </c>
    </row>
    <row r="137" spans="1:20" x14ac:dyDescent="0.25">
      <c r="A137" s="1"/>
      <c r="B137" s="2"/>
      <c r="C137" s="1"/>
      <c r="D137" s="1"/>
      <c r="E137" s="1"/>
      <c r="F137" s="1"/>
      <c r="G137" s="1"/>
      <c r="H137" s="1"/>
      <c r="I137" s="1"/>
      <c r="S137" t="str">
        <f>IF(A137="","",COUNTIF($A$4:A137,A137))</f>
        <v/>
      </c>
      <c r="T137" t="str">
        <f t="shared" si="4"/>
        <v/>
      </c>
    </row>
    <row r="138" spans="1:20" x14ac:dyDescent="0.25">
      <c r="A138" s="1"/>
      <c r="B138" s="2"/>
      <c r="C138" s="1"/>
      <c r="D138" s="1"/>
      <c r="E138" s="1"/>
      <c r="F138" s="1"/>
      <c r="G138" s="1"/>
      <c r="H138" s="1"/>
      <c r="I138" s="1"/>
      <c r="S138" t="str">
        <f>IF(A138="","",COUNTIF($A$4:A138,A138))</f>
        <v/>
      </c>
      <c r="T138" t="str">
        <f t="shared" si="4"/>
        <v/>
      </c>
    </row>
    <row r="139" spans="1:20" x14ac:dyDescent="0.25">
      <c r="A139" s="1"/>
      <c r="B139" s="2"/>
      <c r="C139" s="1"/>
      <c r="D139" s="1"/>
      <c r="E139" s="1"/>
      <c r="F139" s="1"/>
      <c r="G139" s="1"/>
      <c r="H139" s="1"/>
      <c r="I139" s="1"/>
      <c r="S139" t="str">
        <f>IF(A139="","",COUNTIF($A$4:A139,A139))</f>
        <v/>
      </c>
      <c r="T139" t="str">
        <f t="shared" si="4"/>
        <v/>
      </c>
    </row>
    <row r="140" spans="1:20" x14ac:dyDescent="0.25">
      <c r="A140" s="1"/>
      <c r="B140" s="2"/>
      <c r="C140" s="1"/>
      <c r="D140" s="1"/>
      <c r="E140" s="1"/>
      <c r="F140" s="1"/>
      <c r="G140" s="1"/>
      <c r="H140" s="1"/>
      <c r="I140" s="1"/>
      <c r="S140" t="str">
        <f>IF(A140="","",COUNTIF($A$4:A140,A140))</f>
        <v/>
      </c>
      <c r="T140" t="str">
        <f t="shared" si="4"/>
        <v/>
      </c>
    </row>
    <row r="141" spans="1:20" x14ac:dyDescent="0.25">
      <c r="A141" s="1"/>
      <c r="B141" s="2"/>
      <c r="C141" s="1"/>
      <c r="D141" s="1"/>
      <c r="E141" s="1"/>
      <c r="F141" s="1"/>
      <c r="G141" s="1"/>
      <c r="H141" s="1"/>
      <c r="I141" s="1"/>
      <c r="S141" t="str">
        <f>IF(A141="","",COUNTIF($A$4:A141,A141))</f>
        <v/>
      </c>
      <c r="T141" t="str">
        <f t="shared" si="4"/>
        <v/>
      </c>
    </row>
    <row r="142" spans="1:20" x14ac:dyDescent="0.25">
      <c r="A142" s="1"/>
      <c r="B142" s="2"/>
      <c r="C142" s="1"/>
      <c r="D142" s="1"/>
      <c r="E142" s="1"/>
      <c r="F142" s="1"/>
      <c r="G142" s="1"/>
      <c r="H142" s="1"/>
      <c r="I142" s="1"/>
      <c r="S142" t="str">
        <f>IF(A142="","",COUNTIF($A$4:A142,A142))</f>
        <v/>
      </c>
      <c r="T142" t="str">
        <f t="shared" si="4"/>
        <v/>
      </c>
    </row>
    <row r="143" spans="1:20" x14ac:dyDescent="0.25">
      <c r="A143" s="1"/>
      <c r="B143" s="2"/>
      <c r="C143" s="1"/>
      <c r="D143" s="1"/>
      <c r="E143" s="1"/>
      <c r="F143" s="1"/>
      <c r="G143" s="1"/>
      <c r="H143" s="1"/>
      <c r="I143" s="1"/>
      <c r="S143" t="str">
        <f>IF(A143="","",COUNTIF($A$4:A143,A143))</f>
        <v/>
      </c>
      <c r="T143" t="str">
        <f t="shared" si="4"/>
        <v/>
      </c>
    </row>
    <row r="144" spans="1:20" x14ac:dyDescent="0.25">
      <c r="A144" s="1"/>
      <c r="B144" s="2"/>
      <c r="C144" s="1"/>
      <c r="D144" s="1"/>
      <c r="E144" s="1"/>
      <c r="F144" s="1"/>
      <c r="G144" s="1"/>
      <c r="H144" s="1"/>
      <c r="I144" s="1"/>
      <c r="S144" t="str">
        <f>IF(A144="","",COUNTIF($A$4:A144,A144))</f>
        <v/>
      </c>
      <c r="T144" t="str">
        <f t="shared" si="4"/>
        <v/>
      </c>
    </row>
    <row r="145" spans="1:20" x14ac:dyDescent="0.25">
      <c r="A145" s="1"/>
      <c r="B145" s="2"/>
      <c r="C145" s="1"/>
      <c r="D145" s="1"/>
      <c r="E145" s="1"/>
      <c r="F145" s="1"/>
      <c r="G145" s="1"/>
      <c r="H145" s="1"/>
      <c r="I145" s="1"/>
      <c r="S145" t="str">
        <f>IF(A145="","",COUNTIF($A$4:A145,A145))</f>
        <v/>
      </c>
      <c r="T145" t="str">
        <f t="shared" si="4"/>
        <v/>
      </c>
    </row>
    <row r="146" spans="1:20" x14ac:dyDescent="0.25">
      <c r="A146" s="1"/>
      <c r="B146" s="2"/>
      <c r="C146" s="1"/>
      <c r="D146" s="1"/>
      <c r="E146" s="1"/>
      <c r="F146" s="1"/>
      <c r="G146" s="1"/>
      <c r="H146" s="1"/>
      <c r="I146" s="1"/>
      <c r="S146" t="str">
        <f>IF(A146="","",COUNTIF($A$4:A146,A146))</f>
        <v/>
      </c>
      <c r="T146" t="str">
        <f t="shared" si="4"/>
        <v/>
      </c>
    </row>
    <row r="147" spans="1:20" x14ac:dyDescent="0.25">
      <c r="A147" s="1"/>
      <c r="B147" s="2"/>
      <c r="C147" s="1"/>
      <c r="D147" s="1"/>
      <c r="E147" s="1"/>
      <c r="F147" s="1"/>
      <c r="G147" s="1"/>
      <c r="H147" s="1"/>
      <c r="I147" s="1"/>
      <c r="S147" t="str">
        <f>IF(A147="","",COUNTIF($A$4:A147,A147))</f>
        <v/>
      </c>
      <c r="T147" t="str">
        <f t="shared" si="4"/>
        <v/>
      </c>
    </row>
    <row r="148" spans="1:20" x14ac:dyDescent="0.25">
      <c r="A148" s="1"/>
      <c r="B148" s="2"/>
      <c r="C148" s="1"/>
      <c r="D148" s="1"/>
      <c r="E148" s="1"/>
      <c r="F148" s="1"/>
      <c r="G148" s="1"/>
      <c r="H148" s="1"/>
      <c r="I148" s="1"/>
      <c r="S148" t="str">
        <f>IF(A148="","",COUNTIF($A$4:A148,A148))</f>
        <v/>
      </c>
      <c r="T148" t="str">
        <f t="shared" si="4"/>
        <v/>
      </c>
    </row>
    <row r="149" spans="1:20" x14ac:dyDescent="0.25">
      <c r="A149" s="1"/>
      <c r="B149" s="2"/>
      <c r="C149" s="1"/>
      <c r="D149" s="1"/>
      <c r="E149" s="1"/>
      <c r="F149" s="1"/>
      <c r="G149" s="1"/>
      <c r="H149" s="1"/>
      <c r="I149" s="1"/>
      <c r="S149" t="str">
        <f>IF(A149="","",COUNTIF($A$4:A149,A149))</f>
        <v/>
      </c>
      <c r="T149" t="str">
        <f t="shared" si="4"/>
        <v/>
      </c>
    </row>
    <row r="150" spans="1:20" x14ac:dyDescent="0.25">
      <c r="A150" s="1"/>
      <c r="B150" s="2"/>
      <c r="C150" s="1"/>
      <c r="D150" s="1"/>
      <c r="E150" s="1"/>
      <c r="F150" s="1"/>
      <c r="G150" s="1"/>
      <c r="H150" s="1"/>
      <c r="I150" s="1"/>
      <c r="S150" t="str">
        <f>IF(A150="","",COUNTIF($A$4:A150,A150))</f>
        <v/>
      </c>
      <c r="T150" t="str">
        <f t="shared" si="4"/>
        <v/>
      </c>
    </row>
    <row r="151" spans="1:20" x14ac:dyDescent="0.25">
      <c r="A151" s="1"/>
      <c r="B151" s="2"/>
      <c r="C151" s="1"/>
      <c r="D151" s="1"/>
      <c r="E151" s="1"/>
      <c r="F151" s="1"/>
      <c r="G151" s="1"/>
      <c r="H151" s="1"/>
      <c r="I151" s="1"/>
      <c r="S151" t="str">
        <f>IF(A151="","",COUNTIF($A$4:A151,A151))</f>
        <v/>
      </c>
      <c r="T151" t="str">
        <f t="shared" si="4"/>
        <v/>
      </c>
    </row>
    <row r="152" spans="1:20" x14ac:dyDescent="0.25">
      <c r="A152" s="1"/>
      <c r="B152" s="2"/>
      <c r="C152" s="1"/>
      <c r="D152" s="1"/>
      <c r="E152" s="1"/>
      <c r="F152" s="1"/>
      <c r="G152" s="1"/>
      <c r="H152" s="1"/>
      <c r="I152" s="1"/>
      <c r="S152" t="str">
        <f>IF(A152="","",COUNTIF($A$4:A152,A152))</f>
        <v/>
      </c>
      <c r="T152" t="str">
        <f t="shared" si="4"/>
        <v/>
      </c>
    </row>
    <row r="153" spans="1:20" x14ac:dyDescent="0.25">
      <c r="A153" s="1"/>
      <c r="B153" s="2"/>
      <c r="C153" s="1"/>
      <c r="D153" s="1"/>
      <c r="E153" s="1"/>
      <c r="F153" s="1"/>
      <c r="G153" s="1"/>
      <c r="H153" s="1"/>
      <c r="I153" s="1"/>
      <c r="S153" t="str">
        <f>IF(A153="","",COUNTIF($A$4:A153,A153))</f>
        <v/>
      </c>
      <c r="T153" t="str">
        <f t="shared" si="4"/>
        <v/>
      </c>
    </row>
    <row r="154" spans="1:20" x14ac:dyDescent="0.25">
      <c r="A154" s="1"/>
      <c r="B154" s="2"/>
      <c r="C154" s="1"/>
      <c r="D154" s="1"/>
      <c r="E154" s="1"/>
      <c r="F154" s="1"/>
      <c r="G154" s="1"/>
      <c r="H154" s="1"/>
      <c r="I154" s="1"/>
      <c r="S154" t="str">
        <f>IF(A154="","",COUNTIF($A$4:A154,A154))</f>
        <v/>
      </c>
      <c r="T154" t="str">
        <f t="shared" si="4"/>
        <v/>
      </c>
    </row>
    <row r="155" spans="1:20" x14ac:dyDescent="0.25">
      <c r="A155" s="1"/>
      <c r="B155" s="2"/>
      <c r="C155" s="1"/>
      <c r="D155" s="1"/>
      <c r="E155" s="1"/>
      <c r="F155" s="1"/>
      <c r="G155" s="1"/>
      <c r="H155" s="1"/>
      <c r="I155" s="1"/>
      <c r="S155" t="str">
        <f>IF(A155="","",COUNTIF($A$4:A155,A155))</f>
        <v/>
      </c>
      <c r="T155" t="str">
        <f t="shared" si="4"/>
        <v/>
      </c>
    </row>
    <row r="156" spans="1:20" x14ac:dyDescent="0.25">
      <c r="A156" s="1"/>
      <c r="B156" s="2"/>
      <c r="C156" s="1"/>
      <c r="D156" s="1"/>
      <c r="E156" s="1"/>
      <c r="F156" s="1"/>
      <c r="G156" s="1"/>
      <c r="H156" s="1"/>
      <c r="I156" s="1"/>
      <c r="S156" t="str">
        <f>IF(A156="","",COUNTIF($A$4:A156,A156))</f>
        <v/>
      </c>
      <c r="T156" t="str">
        <f t="shared" si="4"/>
        <v/>
      </c>
    </row>
    <row r="157" spans="1:20" x14ac:dyDescent="0.25">
      <c r="A157" s="1"/>
      <c r="B157" s="2"/>
      <c r="C157" s="1"/>
      <c r="D157" s="1"/>
      <c r="E157" s="1"/>
      <c r="F157" s="1"/>
      <c r="G157" s="1"/>
      <c r="H157" s="1"/>
      <c r="I157" s="1"/>
      <c r="S157" t="str">
        <f>IF(A157="","",COUNTIF($A$4:A157,A157))</f>
        <v/>
      </c>
      <c r="T157" t="str">
        <f t="shared" si="4"/>
        <v/>
      </c>
    </row>
    <row r="158" spans="1:20" x14ac:dyDescent="0.25">
      <c r="A158" s="1"/>
      <c r="B158" s="2"/>
      <c r="C158" s="1"/>
      <c r="D158" s="1"/>
      <c r="E158" s="1"/>
      <c r="F158" s="1"/>
      <c r="G158" s="1"/>
      <c r="H158" s="1"/>
      <c r="I158" s="1"/>
      <c r="S158" t="str">
        <f>IF(A158="","",COUNTIF($A$4:A158,A158))</f>
        <v/>
      </c>
      <c r="T158" t="str">
        <f t="shared" si="4"/>
        <v/>
      </c>
    </row>
    <row r="159" spans="1:20" x14ac:dyDescent="0.25">
      <c r="A159" s="1"/>
      <c r="B159" s="2"/>
      <c r="C159" s="1"/>
      <c r="D159" s="1"/>
      <c r="E159" s="1"/>
      <c r="F159" s="1"/>
      <c r="G159" s="1"/>
      <c r="H159" s="1"/>
      <c r="I159" s="1"/>
      <c r="S159" t="str">
        <f>IF(A159="","",COUNTIF($A$4:A159,A159))</f>
        <v/>
      </c>
      <c r="T159" t="str">
        <f t="shared" si="4"/>
        <v/>
      </c>
    </row>
    <row r="160" spans="1:20" x14ac:dyDescent="0.25">
      <c r="A160" s="1"/>
      <c r="B160" s="2"/>
      <c r="C160" s="1"/>
      <c r="D160" s="1"/>
      <c r="E160" s="1"/>
      <c r="F160" s="1"/>
      <c r="G160" s="1"/>
      <c r="H160" s="1"/>
      <c r="I160" s="1"/>
      <c r="S160" t="str">
        <f>IF(A160="","",COUNTIF($A$4:A160,A160))</f>
        <v/>
      </c>
      <c r="T160" t="str">
        <f t="shared" si="4"/>
        <v/>
      </c>
    </row>
    <row r="161" spans="1:20" x14ac:dyDescent="0.25">
      <c r="A161" s="1"/>
      <c r="B161" s="2"/>
      <c r="C161" s="1"/>
      <c r="D161" s="1"/>
      <c r="E161" s="1"/>
      <c r="F161" s="1"/>
      <c r="G161" s="1"/>
      <c r="H161" s="1"/>
      <c r="I161" s="1"/>
      <c r="S161" t="str">
        <f>IF(A161="","",COUNTIF($A$4:A161,A161))</f>
        <v/>
      </c>
      <c r="T161" t="str">
        <f t="shared" si="4"/>
        <v/>
      </c>
    </row>
    <row r="162" spans="1:20" x14ac:dyDescent="0.25">
      <c r="A162" s="1"/>
      <c r="B162" s="2"/>
      <c r="C162" s="1"/>
      <c r="D162" s="1"/>
      <c r="E162" s="1"/>
      <c r="F162" s="1"/>
      <c r="G162" s="1"/>
      <c r="H162" s="1"/>
      <c r="I162" s="1"/>
      <c r="S162" t="str">
        <f>IF(A162="","",COUNTIF($A$4:A162,A162))</f>
        <v/>
      </c>
      <c r="T162" t="str">
        <f t="shared" si="4"/>
        <v/>
      </c>
    </row>
    <row r="163" spans="1:20" x14ac:dyDescent="0.25">
      <c r="A163" s="1"/>
      <c r="B163" s="2"/>
      <c r="C163" s="1"/>
      <c r="D163" s="1"/>
      <c r="E163" s="1"/>
      <c r="F163" s="1"/>
      <c r="G163" s="1"/>
      <c r="H163" s="1"/>
      <c r="I163" s="1"/>
      <c r="S163" t="str">
        <f>IF(A163="","",COUNTIF($A$4:A163,A163))</f>
        <v/>
      </c>
      <c r="T163" t="str">
        <f t="shared" si="4"/>
        <v/>
      </c>
    </row>
    <row r="164" spans="1:20" x14ac:dyDescent="0.25">
      <c r="A164" s="1"/>
      <c r="B164" s="2"/>
      <c r="C164" s="1"/>
      <c r="D164" s="1"/>
      <c r="E164" s="1"/>
      <c r="F164" s="1"/>
      <c r="G164" s="1"/>
      <c r="H164" s="1"/>
      <c r="I164" s="1"/>
      <c r="S164" t="str">
        <f>IF(A164="","",COUNTIF($A$4:A164,A164))</f>
        <v/>
      </c>
      <c r="T164" t="str">
        <f t="shared" ref="T164:T195" si="5">IF(A164="","",A164&amp;"-"&amp;S164)</f>
        <v/>
      </c>
    </row>
    <row r="165" spans="1:20" x14ac:dyDescent="0.25">
      <c r="A165" s="1"/>
      <c r="B165" s="2"/>
      <c r="C165" s="1"/>
      <c r="D165" s="1"/>
      <c r="E165" s="1"/>
      <c r="F165" s="1"/>
      <c r="G165" s="1"/>
      <c r="H165" s="1"/>
      <c r="I165" s="1"/>
      <c r="S165" t="str">
        <f>IF(A165="","",COUNTIF($A$4:A165,A165))</f>
        <v/>
      </c>
      <c r="T165" t="str">
        <f t="shared" si="5"/>
        <v/>
      </c>
    </row>
    <row r="166" spans="1:20" x14ac:dyDescent="0.25">
      <c r="A166" s="1"/>
      <c r="B166" s="2"/>
      <c r="C166" s="1"/>
      <c r="D166" s="1"/>
      <c r="E166" s="1"/>
      <c r="F166" s="1"/>
      <c r="G166" s="1"/>
      <c r="H166" s="1"/>
      <c r="I166" s="1"/>
      <c r="S166" t="str">
        <f>IF(A166="","",COUNTIF($A$4:A166,A166))</f>
        <v/>
      </c>
      <c r="T166" t="str">
        <f t="shared" si="5"/>
        <v/>
      </c>
    </row>
    <row r="167" spans="1:20" x14ac:dyDescent="0.25">
      <c r="A167" s="1"/>
      <c r="B167" s="2"/>
      <c r="C167" s="1"/>
      <c r="D167" s="1"/>
      <c r="E167" s="1"/>
      <c r="F167" s="1"/>
      <c r="G167" s="1"/>
      <c r="H167" s="1"/>
      <c r="I167" s="1"/>
      <c r="S167" t="str">
        <f>IF(A167="","",COUNTIF($A$4:A167,A167))</f>
        <v/>
      </c>
      <c r="T167" t="str">
        <f t="shared" si="5"/>
        <v/>
      </c>
    </row>
    <row r="168" spans="1:20" x14ac:dyDescent="0.25">
      <c r="A168" s="1"/>
      <c r="B168" s="2"/>
      <c r="C168" s="1"/>
      <c r="D168" s="1"/>
      <c r="E168" s="1"/>
      <c r="F168" s="1"/>
      <c r="G168" s="1"/>
      <c r="H168" s="1"/>
      <c r="I168" s="1"/>
      <c r="S168" t="str">
        <f>IF(A168="","",COUNTIF($A$4:A168,A168))</f>
        <v/>
      </c>
      <c r="T168" t="str">
        <f t="shared" si="5"/>
        <v/>
      </c>
    </row>
    <row r="169" spans="1:20" x14ac:dyDescent="0.25">
      <c r="A169" s="1"/>
      <c r="B169" s="2"/>
      <c r="C169" s="1"/>
      <c r="D169" s="1"/>
      <c r="E169" s="1"/>
      <c r="F169" s="1"/>
      <c r="G169" s="1"/>
      <c r="H169" s="1"/>
      <c r="I169" s="1"/>
      <c r="S169" t="str">
        <f>IF(A169="","",COUNTIF($A$4:A169,A169))</f>
        <v/>
      </c>
      <c r="T169" t="str">
        <f t="shared" si="5"/>
        <v/>
      </c>
    </row>
    <row r="170" spans="1:20" x14ac:dyDescent="0.25">
      <c r="A170" s="1"/>
      <c r="B170" s="2"/>
      <c r="C170" s="1"/>
      <c r="D170" s="1"/>
      <c r="E170" s="1"/>
      <c r="F170" s="1"/>
      <c r="G170" s="1"/>
      <c r="H170" s="1"/>
      <c r="I170" s="1"/>
      <c r="S170" t="str">
        <f>IF(A170="","",COUNTIF($A$4:A170,A170))</f>
        <v/>
      </c>
      <c r="T170" t="str">
        <f t="shared" si="5"/>
        <v/>
      </c>
    </row>
    <row r="171" spans="1:20" x14ac:dyDescent="0.25">
      <c r="A171" s="1"/>
      <c r="B171" s="2"/>
      <c r="C171" s="1"/>
      <c r="D171" s="1"/>
      <c r="E171" s="1"/>
      <c r="F171" s="1"/>
      <c r="G171" s="1"/>
      <c r="H171" s="1"/>
      <c r="I171" s="1"/>
      <c r="S171" t="str">
        <f>IF(A171="","",COUNTIF($A$4:A171,A171))</f>
        <v/>
      </c>
      <c r="T171" t="str">
        <f t="shared" si="5"/>
        <v/>
      </c>
    </row>
    <row r="172" spans="1:20" x14ac:dyDescent="0.25">
      <c r="A172" s="1"/>
      <c r="B172" s="2"/>
      <c r="C172" s="1"/>
      <c r="D172" s="1"/>
      <c r="E172" s="1"/>
      <c r="F172" s="1"/>
      <c r="G172" s="1"/>
      <c r="H172" s="1"/>
      <c r="I172" s="1"/>
      <c r="S172" t="str">
        <f>IF(A172="","",COUNTIF($A$4:A172,A172))</f>
        <v/>
      </c>
      <c r="T172" t="str">
        <f t="shared" si="5"/>
        <v/>
      </c>
    </row>
    <row r="173" spans="1:20" x14ac:dyDescent="0.25">
      <c r="A173" s="1"/>
      <c r="B173" s="2"/>
      <c r="C173" s="1"/>
      <c r="D173" s="1"/>
      <c r="E173" s="1"/>
      <c r="F173" s="1"/>
      <c r="G173" s="1"/>
      <c r="H173" s="1"/>
      <c r="I173" s="1"/>
      <c r="S173" t="str">
        <f>IF(A173="","",COUNTIF($A$4:A173,A173))</f>
        <v/>
      </c>
      <c r="T173" t="str">
        <f t="shared" si="5"/>
        <v/>
      </c>
    </row>
    <row r="174" spans="1:20" x14ac:dyDescent="0.25">
      <c r="A174" s="1"/>
      <c r="B174" s="2"/>
      <c r="C174" s="1"/>
      <c r="D174" s="1"/>
      <c r="E174" s="1"/>
      <c r="F174" s="1"/>
      <c r="G174" s="1"/>
      <c r="H174" s="1"/>
      <c r="I174" s="1"/>
      <c r="S174" t="str">
        <f>IF(A174="","",COUNTIF($A$4:A174,A174))</f>
        <v/>
      </c>
      <c r="T174" t="str">
        <f t="shared" si="5"/>
        <v/>
      </c>
    </row>
    <row r="175" spans="1:20" x14ac:dyDescent="0.25">
      <c r="A175" s="1"/>
      <c r="B175" s="2"/>
      <c r="C175" s="1"/>
      <c r="D175" s="1"/>
      <c r="E175" s="1"/>
      <c r="F175" s="1"/>
      <c r="G175" s="1"/>
      <c r="H175" s="1"/>
      <c r="I175" s="1"/>
      <c r="S175" t="str">
        <f>IF(A175="","",COUNTIF($A$4:A175,A175))</f>
        <v/>
      </c>
      <c r="T175" t="str">
        <f t="shared" si="5"/>
        <v/>
      </c>
    </row>
    <row r="176" spans="1:20" x14ac:dyDescent="0.25">
      <c r="A176" s="1"/>
      <c r="B176" s="2"/>
      <c r="C176" s="1"/>
      <c r="D176" s="1"/>
      <c r="E176" s="1"/>
      <c r="F176" s="1"/>
      <c r="G176" s="1"/>
      <c r="H176" s="1"/>
      <c r="I176" s="1"/>
      <c r="S176" t="str">
        <f>IF(A176="","",COUNTIF($A$4:A176,A176))</f>
        <v/>
      </c>
      <c r="T176" t="str">
        <f t="shared" si="5"/>
        <v/>
      </c>
    </row>
    <row r="177" spans="1:20" x14ac:dyDescent="0.25">
      <c r="A177" s="1"/>
      <c r="B177" s="2"/>
      <c r="C177" s="1"/>
      <c r="D177" s="1"/>
      <c r="E177" s="1"/>
      <c r="F177" s="1"/>
      <c r="G177" s="1"/>
      <c r="H177" s="1"/>
      <c r="I177" s="1"/>
      <c r="S177" t="str">
        <f>IF(A177="","",COUNTIF($A$4:A177,A177))</f>
        <v/>
      </c>
      <c r="T177" t="str">
        <f t="shared" si="5"/>
        <v/>
      </c>
    </row>
    <row r="178" spans="1:20" x14ac:dyDescent="0.25">
      <c r="A178" s="1"/>
      <c r="B178" s="2"/>
      <c r="C178" s="1"/>
      <c r="D178" s="1"/>
      <c r="E178" s="1"/>
      <c r="F178" s="1"/>
      <c r="G178" s="1"/>
      <c r="H178" s="1"/>
      <c r="I178" s="1"/>
      <c r="S178" t="str">
        <f>IF(A178="","",COUNTIF($A$4:A178,A178))</f>
        <v/>
      </c>
      <c r="T178" t="str">
        <f t="shared" si="5"/>
        <v/>
      </c>
    </row>
    <row r="179" spans="1:20" x14ac:dyDescent="0.25">
      <c r="A179" s="1"/>
      <c r="B179" s="2"/>
      <c r="C179" s="1"/>
      <c r="D179" s="1"/>
      <c r="E179" s="1"/>
      <c r="F179" s="1"/>
      <c r="G179" s="1"/>
      <c r="H179" s="1"/>
      <c r="I179" s="1"/>
      <c r="S179" t="str">
        <f>IF(A179="","",COUNTIF($A$4:A179,A179))</f>
        <v/>
      </c>
      <c r="T179" t="str">
        <f t="shared" si="5"/>
        <v/>
      </c>
    </row>
    <row r="180" spans="1:20" x14ac:dyDescent="0.25">
      <c r="A180" s="1"/>
      <c r="B180" s="2"/>
      <c r="C180" s="1"/>
      <c r="D180" s="1"/>
      <c r="E180" s="1"/>
      <c r="F180" s="1"/>
      <c r="G180" s="1"/>
      <c r="H180" s="1"/>
      <c r="I180" s="1"/>
      <c r="S180" t="str">
        <f>IF(A180="","",COUNTIF($A$4:A180,A180))</f>
        <v/>
      </c>
      <c r="T180" t="str">
        <f t="shared" si="5"/>
        <v/>
      </c>
    </row>
    <row r="181" spans="1:20" x14ac:dyDescent="0.25">
      <c r="A181" s="1"/>
      <c r="B181" s="2"/>
      <c r="C181" s="1"/>
      <c r="D181" s="1"/>
      <c r="E181" s="1"/>
      <c r="F181" s="1"/>
      <c r="G181" s="1"/>
      <c r="H181" s="1"/>
      <c r="I181" s="1"/>
      <c r="S181" t="str">
        <f>IF(A181="","",COUNTIF($A$4:A181,A181))</f>
        <v/>
      </c>
      <c r="T181" t="str">
        <f t="shared" si="5"/>
        <v/>
      </c>
    </row>
    <row r="182" spans="1:20" x14ac:dyDescent="0.25">
      <c r="A182" s="1"/>
      <c r="B182" s="2"/>
      <c r="C182" s="1"/>
      <c r="D182" s="1"/>
      <c r="E182" s="1"/>
      <c r="F182" s="1"/>
      <c r="G182" s="1"/>
      <c r="H182" s="1"/>
      <c r="I182" s="1"/>
      <c r="S182" t="str">
        <f>IF(A182="","",COUNTIF($A$4:A182,A182))</f>
        <v/>
      </c>
      <c r="T182" t="str">
        <f t="shared" si="5"/>
        <v/>
      </c>
    </row>
    <row r="183" spans="1:20" x14ac:dyDescent="0.25">
      <c r="A183" s="1"/>
      <c r="B183" s="2"/>
      <c r="C183" s="1"/>
      <c r="D183" s="1"/>
      <c r="E183" s="1"/>
      <c r="F183" s="1"/>
      <c r="G183" s="1"/>
      <c r="H183" s="1"/>
      <c r="I183" s="1"/>
      <c r="S183" t="str">
        <f>IF(A183="","",COUNTIF($A$4:A183,A183))</f>
        <v/>
      </c>
      <c r="T183" t="str">
        <f t="shared" si="5"/>
        <v/>
      </c>
    </row>
    <row r="184" spans="1:20" x14ac:dyDescent="0.25">
      <c r="A184" s="1"/>
      <c r="B184" s="2"/>
      <c r="C184" s="1"/>
      <c r="D184" s="1"/>
      <c r="E184" s="1"/>
      <c r="F184" s="1"/>
      <c r="G184" s="1"/>
      <c r="H184" s="1"/>
      <c r="I184" s="1"/>
      <c r="S184" t="str">
        <f>IF(A184="","",COUNTIF($A$4:A184,A184))</f>
        <v/>
      </c>
      <c r="T184" t="str">
        <f t="shared" si="5"/>
        <v/>
      </c>
    </row>
    <row r="185" spans="1:20" x14ac:dyDescent="0.25">
      <c r="A185" s="1"/>
      <c r="B185" s="2"/>
      <c r="C185" s="1"/>
      <c r="D185" s="1"/>
      <c r="E185" s="1"/>
      <c r="F185" s="1"/>
      <c r="G185" s="1"/>
      <c r="H185" s="1"/>
      <c r="I185" s="1"/>
      <c r="S185" t="str">
        <f>IF(A185="","",COUNTIF($A$4:A185,A185))</f>
        <v/>
      </c>
      <c r="T185" t="str">
        <f t="shared" si="5"/>
        <v/>
      </c>
    </row>
    <row r="186" spans="1:20" x14ac:dyDescent="0.25">
      <c r="A186" s="1"/>
      <c r="B186" s="2"/>
      <c r="C186" s="1"/>
      <c r="D186" s="1"/>
      <c r="E186" s="1"/>
      <c r="F186" s="1"/>
      <c r="G186" s="1"/>
      <c r="H186" s="1"/>
      <c r="I186" s="1"/>
      <c r="S186" t="str">
        <f>IF(A186="","",COUNTIF($A$4:A186,A186))</f>
        <v/>
      </c>
      <c r="T186" t="str">
        <f t="shared" si="5"/>
        <v/>
      </c>
    </row>
    <row r="187" spans="1:20" x14ac:dyDescent="0.25">
      <c r="A187" s="1"/>
      <c r="B187" s="2"/>
      <c r="C187" s="1"/>
      <c r="D187" s="1"/>
      <c r="E187" s="1"/>
      <c r="F187" s="1"/>
      <c r="G187" s="1"/>
      <c r="H187" s="1"/>
      <c r="I187" s="1"/>
      <c r="S187" t="str">
        <f>IF(A187="","",COUNTIF($A$4:A187,A187))</f>
        <v/>
      </c>
      <c r="T187" t="str">
        <f t="shared" si="5"/>
        <v/>
      </c>
    </row>
    <row r="188" spans="1:20" x14ac:dyDescent="0.25">
      <c r="A188" s="1"/>
      <c r="B188" s="2"/>
      <c r="C188" s="1"/>
      <c r="D188" s="1"/>
      <c r="E188" s="1"/>
      <c r="F188" s="1"/>
      <c r="G188" s="1"/>
      <c r="H188" s="1"/>
      <c r="I188" s="1"/>
      <c r="S188" t="str">
        <f>IF(A188="","",COUNTIF($A$4:A188,A188))</f>
        <v/>
      </c>
      <c r="T188" t="str">
        <f t="shared" si="5"/>
        <v/>
      </c>
    </row>
    <row r="189" spans="1:20" x14ac:dyDescent="0.25">
      <c r="A189" s="1"/>
      <c r="B189" s="2"/>
      <c r="C189" s="1"/>
      <c r="D189" s="1"/>
      <c r="E189" s="1"/>
      <c r="F189" s="1"/>
      <c r="G189" s="1"/>
      <c r="H189" s="1"/>
      <c r="I189" s="1"/>
      <c r="S189" t="str">
        <f>IF(A189="","",COUNTIF($A$4:A189,A189))</f>
        <v/>
      </c>
      <c r="T189" t="str">
        <f t="shared" si="5"/>
        <v/>
      </c>
    </row>
    <row r="190" spans="1:20" x14ac:dyDescent="0.25">
      <c r="A190" s="1"/>
      <c r="B190" s="2"/>
      <c r="C190" s="1"/>
      <c r="D190" s="1"/>
      <c r="E190" s="1"/>
      <c r="F190" s="1"/>
      <c r="G190" s="1"/>
      <c r="H190" s="1"/>
      <c r="I190" s="1"/>
      <c r="S190" t="str">
        <f>IF(A190="","",COUNTIF($A$4:A190,A190))</f>
        <v/>
      </c>
      <c r="T190" t="str">
        <f t="shared" si="5"/>
        <v/>
      </c>
    </row>
    <row r="191" spans="1:20" x14ac:dyDescent="0.25">
      <c r="A191" s="1"/>
      <c r="B191" s="2"/>
      <c r="C191" s="1"/>
      <c r="D191" s="1"/>
      <c r="E191" s="1"/>
      <c r="F191" s="1"/>
      <c r="G191" s="1"/>
      <c r="H191" s="1"/>
      <c r="I191" s="1"/>
      <c r="S191" t="str">
        <f>IF(A191="","",COUNTIF($A$4:A191,A191))</f>
        <v/>
      </c>
      <c r="T191" t="str">
        <f t="shared" si="5"/>
        <v/>
      </c>
    </row>
    <row r="192" spans="1:20" x14ac:dyDescent="0.25">
      <c r="A192" s="1"/>
      <c r="B192" s="2"/>
      <c r="C192" s="1"/>
      <c r="D192" s="1"/>
      <c r="E192" s="1"/>
      <c r="F192" s="1"/>
      <c r="G192" s="1"/>
      <c r="H192" s="1"/>
      <c r="I192" s="1"/>
      <c r="S192" t="str">
        <f>IF(A192="","",COUNTIF($A$4:A192,A192))</f>
        <v/>
      </c>
      <c r="T192" t="str">
        <f t="shared" si="5"/>
        <v/>
      </c>
    </row>
    <row r="193" spans="1:20" x14ac:dyDescent="0.25">
      <c r="A193" s="1"/>
      <c r="B193" s="2"/>
      <c r="C193" s="1"/>
      <c r="D193" s="1"/>
      <c r="E193" s="1"/>
      <c r="F193" s="1"/>
      <c r="G193" s="1"/>
      <c r="H193" s="1"/>
      <c r="I193" s="1"/>
      <c r="S193" t="str">
        <f>IF(A193="","",COUNTIF($A$4:A193,A193))</f>
        <v/>
      </c>
      <c r="T193" t="str">
        <f t="shared" si="5"/>
        <v/>
      </c>
    </row>
    <row r="194" spans="1:20" x14ac:dyDescent="0.25">
      <c r="A194" s="1"/>
      <c r="B194" s="2"/>
      <c r="C194" s="1"/>
      <c r="D194" s="1"/>
      <c r="E194" s="1"/>
      <c r="F194" s="1"/>
      <c r="G194" s="1"/>
      <c r="H194" s="1"/>
      <c r="I194" s="1"/>
      <c r="S194" t="str">
        <f>IF(A194="","",COUNTIF($A$4:A194,A194))</f>
        <v/>
      </c>
      <c r="T194" t="str">
        <f t="shared" si="5"/>
        <v/>
      </c>
    </row>
    <row r="195" spans="1:20" x14ac:dyDescent="0.25">
      <c r="A195" s="1"/>
      <c r="B195" s="2"/>
      <c r="C195" s="1"/>
      <c r="D195" s="1"/>
      <c r="E195" s="1"/>
      <c r="F195" s="1"/>
      <c r="G195" s="1"/>
      <c r="H195" s="1"/>
      <c r="I195" s="1"/>
      <c r="S195" t="str">
        <f>IF(A195="","",COUNTIF($A$4:A195,A195))</f>
        <v/>
      </c>
      <c r="T195" t="str">
        <f t="shared" si="5"/>
        <v/>
      </c>
    </row>
    <row r="196" spans="1:20" x14ac:dyDescent="0.25">
      <c r="A196" s="1"/>
      <c r="B196" s="2"/>
      <c r="C196" s="1"/>
      <c r="D196" s="1"/>
      <c r="E196" s="1"/>
      <c r="F196" s="1"/>
      <c r="G196" s="1"/>
      <c r="H196" s="1"/>
      <c r="I196" s="1"/>
      <c r="S196" t="str">
        <f>IF(A196="","",COUNTIF($A$4:A196,A196))</f>
        <v/>
      </c>
      <c r="T196" t="str">
        <f t="shared" ref="T196:T203" si="6">IF(A196="","",A196&amp;"-"&amp;S196)</f>
        <v/>
      </c>
    </row>
    <row r="197" spans="1:20" x14ac:dyDescent="0.25">
      <c r="A197" s="1"/>
      <c r="B197" s="2"/>
      <c r="C197" s="1"/>
      <c r="D197" s="1"/>
      <c r="E197" s="1"/>
      <c r="F197" s="1"/>
      <c r="G197" s="1"/>
      <c r="H197" s="1"/>
      <c r="I197" s="1"/>
      <c r="S197" t="str">
        <f>IF(A197="","",COUNTIF($A$4:A197,A197))</f>
        <v/>
      </c>
      <c r="T197" t="str">
        <f t="shared" si="6"/>
        <v/>
      </c>
    </row>
    <row r="198" spans="1:20" x14ac:dyDescent="0.25">
      <c r="A198" s="1"/>
      <c r="B198" s="2"/>
      <c r="C198" s="1"/>
      <c r="D198" s="1"/>
      <c r="E198" s="1"/>
      <c r="F198" s="1"/>
      <c r="G198" s="1"/>
      <c r="H198" s="1"/>
      <c r="I198" s="1"/>
      <c r="S198" t="str">
        <f>IF(A198="","",COUNTIF($A$4:A198,A198))</f>
        <v/>
      </c>
      <c r="T198" t="str">
        <f t="shared" si="6"/>
        <v/>
      </c>
    </row>
    <row r="199" spans="1:20" x14ac:dyDescent="0.25">
      <c r="A199" s="1"/>
      <c r="B199" s="2"/>
      <c r="C199" s="1"/>
      <c r="D199" s="1"/>
      <c r="E199" s="1"/>
      <c r="F199" s="1"/>
      <c r="G199" s="1"/>
      <c r="H199" s="1"/>
      <c r="I199" s="1"/>
      <c r="S199" t="str">
        <f>IF(A199="","",COUNTIF($A$4:A199,A199))</f>
        <v/>
      </c>
      <c r="T199" t="str">
        <f t="shared" si="6"/>
        <v/>
      </c>
    </row>
    <row r="200" spans="1:20" x14ac:dyDescent="0.25">
      <c r="A200" s="1"/>
      <c r="B200" s="2"/>
      <c r="C200" s="1"/>
      <c r="D200" s="1"/>
      <c r="E200" s="1"/>
      <c r="F200" s="1"/>
      <c r="G200" s="1"/>
      <c r="H200" s="1"/>
      <c r="I200" s="1"/>
      <c r="S200" t="str">
        <f>IF(A200="","",COUNTIF($A$4:A200,A200))</f>
        <v/>
      </c>
      <c r="T200" t="str">
        <f t="shared" si="6"/>
        <v/>
      </c>
    </row>
    <row r="201" spans="1:20" x14ac:dyDescent="0.25">
      <c r="A201" s="1"/>
      <c r="B201" s="2"/>
      <c r="C201" s="1"/>
      <c r="D201" s="1"/>
      <c r="E201" s="1"/>
      <c r="F201" s="1"/>
      <c r="G201" s="1"/>
      <c r="H201" s="1"/>
      <c r="I201" s="1"/>
      <c r="S201" t="str">
        <f>IF(A201="","",COUNTIF($A$4:A201,A201))</f>
        <v/>
      </c>
      <c r="T201" t="str">
        <f t="shared" si="6"/>
        <v/>
      </c>
    </row>
    <row r="202" spans="1:20" x14ac:dyDescent="0.25">
      <c r="A202" s="1"/>
      <c r="B202" s="2"/>
      <c r="C202" s="1"/>
      <c r="D202" s="1"/>
      <c r="E202" s="1"/>
      <c r="F202" s="1"/>
      <c r="G202" s="1"/>
      <c r="H202" s="1"/>
      <c r="I202" s="1"/>
      <c r="S202" t="str">
        <f>IF(A202="","",COUNTIF($A$4:A202,A202))</f>
        <v/>
      </c>
      <c r="T202" t="str">
        <f t="shared" si="6"/>
        <v/>
      </c>
    </row>
    <row r="203" spans="1:20" x14ac:dyDescent="0.25">
      <c r="A203" s="1"/>
      <c r="B203" s="2"/>
      <c r="C203" s="1"/>
      <c r="D203" s="1"/>
      <c r="E203" s="1"/>
      <c r="F203" s="1"/>
      <c r="G203" s="1"/>
      <c r="H203" s="1"/>
      <c r="I203" s="1"/>
      <c r="S203" t="str">
        <f>IF(A203="","",COUNTIF($A$4:A203,A203))</f>
        <v/>
      </c>
      <c r="T203" t="str">
        <f t="shared" si="6"/>
        <v/>
      </c>
    </row>
    <row r="212" spans="4:4" x14ac:dyDescent="0.25">
      <c r="D212" s="18"/>
    </row>
  </sheetData>
  <sheetProtection algorithmName="SHA-512" hashValue="yoSnr/uooqhvYf/f0OG64CbQClBopKnhh5Ikl8SO3PgotFwTxXQIu708yqqk3pX+KnAdl7HDQ/Hl6rSwYVWWiw==" saltValue="FkWm96dmdoDMsAGIyZUgXg==" spinCount="100000" sheet="1" selectLockedCells="1"/>
  <mergeCells count="1">
    <mergeCell ref="A1:I1"/>
  </mergeCells>
  <conditionalFormatting sqref="C4:C203">
    <cfRule type="expression" dxfId="22" priority="228">
      <formula>AND(COUNTA($A4:$F4)&gt;0,$C4="")</formula>
    </cfRule>
  </conditionalFormatting>
  <conditionalFormatting sqref="D4:D203">
    <cfRule type="expression" dxfId="21" priority="229">
      <formula>AND(COUNTA($A4:$F4)&gt;0,$D4="")</formula>
    </cfRule>
  </conditionalFormatting>
  <conditionalFormatting sqref="E4:E203">
    <cfRule type="expression" dxfId="20" priority="230">
      <formula>AND(COUNTA($A4:$F4)&gt;0,$E4="")</formula>
    </cfRule>
  </conditionalFormatting>
  <conditionalFormatting sqref="K5:O5">
    <cfRule type="expression" priority="31" stopIfTrue="1">
      <formula>$K$5=""</formula>
    </cfRule>
  </conditionalFormatting>
  <conditionalFormatting sqref="K6:O6">
    <cfRule type="expression" priority="28" stopIfTrue="1">
      <formula>$K$6=""</formula>
    </cfRule>
    <cfRule type="expression" dxfId="19" priority="194">
      <formula>$O$6&lt;&gt;"OK"</formula>
    </cfRule>
    <cfRule type="expression" dxfId="18" priority="195">
      <formula>$O$6="OK"</formula>
    </cfRule>
  </conditionalFormatting>
  <conditionalFormatting sqref="K7:O7">
    <cfRule type="expression" priority="25" stopIfTrue="1">
      <formula>$K$7=""</formula>
    </cfRule>
    <cfRule type="expression" dxfId="17" priority="198">
      <formula>$O$7&lt;&gt;"OK"</formula>
    </cfRule>
    <cfRule type="expression" dxfId="16" priority="199">
      <formula>$O$7="OK"</formula>
    </cfRule>
  </conditionalFormatting>
  <conditionalFormatting sqref="K9:O9">
    <cfRule type="expression" priority="19" stopIfTrue="1">
      <formula>$K$9=""</formula>
    </cfRule>
    <cfRule type="expression" dxfId="15" priority="206">
      <formula>$O$9&lt;&gt;"OK"</formula>
    </cfRule>
    <cfRule type="expression" dxfId="14" priority="207">
      <formula>$O$9="OK"</formula>
    </cfRule>
  </conditionalFormatting>
  <conditionalFormatting sqref="K10:O10">
    <cfRule type="expression" priority="16" stopIfTrue="1">
      <formula>$K$10=""</formula>
    </cfRule>
    <cfRule type="expression" dxfId="13" priority="210">
      <formula>$O$10&lt;&gt;"OK"</formula>
    </cfRule>
    <cfRule type="expression" dxfId="12" priority="211">
      <formula>$O$10="OK"</formula>
    </cfRule>
  </conditionalFormatting>
  <conditionalFormatting sqref="K11:O11">
    <cfRule type="expression" priority="13" stopIfTrue="1">
      <formula>$K$11=""</formula>
    </cfRule>
    <cfRule type="expression" dxfId="11" priority="214">
      <formula>$O$11&lt;&gt;"OK"</formula>
    </cfRule>
    <cfRule type="expression" dxfId="10" priority="215">
      <formula>$O$11="OK"</formula>
    </cfRule>
  </conditionalFormatting>
  <conditionalFormatting sqref="K12:O12">
    <cfRule type="expression" priority="10" stopIfTrue="1">
      <formula>$K$12=""</formula>
    </cfRule>
    <cfRule type="expression" dxfId="9" priority="218">
      <formula>$O$12&lt;&gt;"OK"</formula>
    </cfRule>
    <cfRule type="expression" dxfId="8" priority="219">
      <formula>$O$12="OK"</formula>
    </cfRule>
  </conditionalFormatting>
  <conditionalFormatting sqref="K13:O13">
    <cfRule type="expression" priority="7" stopIfTrue="1">
      <formula>$K$13=""</formula>
    </cfRule>
    <cfRule type="expression" dxfId="7" priority="222">
      <formula>$O$13&lt;&gt;"OK"</formula>
    </cfRule>
    <cfRule type="expression" dxfId="6" priority="223">
      <formula>$O$13="OK"</formula>
    </cfRule>
  </conditionalFormatting>
  <conditionalFormatting sqref="K14:O14">
    <cfRule type="expression" priority="4" stopIfTrue="1">
      <formula>$K$14=""</formula>
    </cfRule>
    <cfRule type="expression" dxfId="5" priority="226">
      <formula>$O$14&lt;&gt;"OK"</formula>
    </cfRule>
    <cfRule type="expression" dxfId="4" priority="227">
      <formula>$O$14="OK"</formula>
    </cfRule>
  </conditionalFormatting>
  <conditionalFormatting sqref="K5:P5">
    <cfRule type="expression" dxfId="3" priority="33">
      <formula>$O$5&lt;&gt;"OK"</formula>
    </cfRule>
    <cfRule type="expression" dxfId="2" priority="32">
      <formula>$O$5="OK"</formula>
    </cfRule>
  </conditionalFormatting>
  <conditionalFormatting sqref="K8:O8">
    <cfRule type="expression" priority="22" stopIfTrue="1">
      <formula>$K$8=""</formula>
    </cfRule>
    <cfRule type="expression" dxfId="1" priority="202">
      <formula>$O$8&lt;&gt;"OK"</formula>
    </cfRule>
    <cfRule type="expression" dxfId="0" priority="203">
      <formula>$O$8="OK"</formula>
    </cfRule>
  </conditionalFormatting>
  <dataValidations count="2">
    <dataValidation type="list" allowBlank="1" showErrorMessage="1" errorTitle="Ungültige Gruppennummer" error="Bitte eine Gruppennummer aus der Liste auswählen." promptTitle="Gruppennummer" prompt="Die Liste richtet sich nach der Anzahl Gruppen in 'Vereinsanmeldung'." sqref="A4:A203" xr:uid="{F98B2FE8-F504-4575-9238-79544E3AD3E0}">
      <formula1>$R$3:$R$12</formula1>
    </dataValidation>
    <dataValidation type="whole" allowBlank="1" error="Bitte einen gültigen Jahrgang eingeben." sqref="E4:E203 G4:I203" xr:uid="{00000000-0002-0000-0100-000000000000}">
      <formula1>1900</formula1>
      <formula2>2100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1"/>
  <sheetViews>
    <sheetView showGridLines="0" topLeftCell="A14" workbookViewId="0">
      <selection activeCell="A14" sqref="A14"/>
    </sheetView>
  </sheetViews>
  <sheetFormatPr baseColWidth="10" defaultColWidth="8.85546875" defaultRowHeight="15" x14ac:dyDescent="0.25"/>
  <cols>
    <col min="1" max="1" width="16" customWidth="1"/>
    <col min="2" max="3" width="18" customWidth="1"/>
    <col min="4" max="5" width="12" hidden="1" customWidth="1"/>
    <col min="6" max="8" width="13" hidden="1" customWidth="1"/>
  </cols>
  <sheetData>
    <row r="1" spans="1:8" ht="18.75" x14ac:dyDescent="0.3">
      <c r="A1" s="34" t="s">
        <v>18</v>
      </c>
      <c r="B1" s="35"/>
      <c r="C1" s="35"/>
      <c r="D1" s="35"/>
      <c r="E1" s="35"/>
    </row>
    <row r="3" spans="1:8" x14ac:dyDescent="0.25">
      <c r="A3" s="24" t="s">
        <v>19</v>
      </c>
      <c r="B3" s="25"/>
      <c r="C3" s="25"/>
      <c r="D3" s="25"/>
      <c r="E3" s="25"/>
    </row>
    <row r="4" spans="1:8" x14ac:dyDescent="0.25">
      <c r="A4" s="6" t="s">
        <v>14</v>
      </c>
      <c r="B4" s="8" t="str">
        <f>IF(Anmeldung!$B$9&gt;=1,Anmeldung!B13,"")</f>
        <v/>
      </c>
      <c r="C4" s="5" t="s">
        <v>45</v>
      </c>
      <c r="D4" s="4"/>
      <c r="E4" s="4"/>
    </row>
    <row r="6" spans="1:8" x14ac:dyDescent="0.25">
      <c r="A6" s="7" t="s">
        <v>9</v>
      </c>
      <c r="B6" s="7" t="s">
        <v>10</v>
      </c>
      <c r="C6" s="7" t="s">
        <v>11</v>
      </c>
      <c r="D6" t="s">
        <v>20</v>
      </c>
      <c r="E6" t="s">
        <v>21</v>
      </c>
      <c r="F6" t="s">
        <v>22</v>
      </c>
      <c r="G6" t="s">
        <v>23</v>
      </c>
      <c r="H6" t="s">
        <v>24</v>
      </c>
    </row>
    <row r="7" spans="1:8" x14ac:dyDescent="0.25">
      <c r="A7" s="3" t="str">
        <f>IF($D7="","",IF(ISBLANK(INDEX(Schützenerfassung!$B$4:$B$203,$D7)),"",INDEX(Schützenerfassung!$B$4:$B$203,$D7)))</f>
        <v/>
      </c>
      <c r="B7" s="3" t="str">
        <f>IF($D7="","",IF(ISBLANK(INDEX(Schützenerfassung!$C$4:$C$203,$D7)),"",INDEX(Schützenerfassung!$C$4:$C$203,$D7)))</f>
        <v/>
      </c>
      <c r="C7" s="3" t="str">
        <f>IF($D7="","",IF(ISBLANK(INDEX(Schützenerfassung!$D$4:$D$203,$D7)),"",INDEX(Schützenerfassung!$D$4:$D$203,$D7)))</f>
        <v/>
      </c>
      <c r="D7" t="str">
        <f>IFERROR(MATCH(1&amp;"-"&amp;1,Schützenerfassung!$T$4:$T$203,0),"")</f>
        <v/>
      </c>
      <c r="E7" t="str">
        <f>IF($D7="","",INDEX(Schützenerfassung!$B$4:$B$203,$D7))</f>
        <v/>
      </c>
      <c r="F7" t="str">
        <f>IF($D7="","",INDEX(Schützenerfassung!$C$4:$C$203,$D7))</f>
        <v/>
      </c>
      <c r="G7" t="str">
        <f>IF($D7="","",INDEX(Schützenerfassung!$D$4:$D$203,$D7))</f>
        <v/>
      </c>
      <c r="H7" t="str">
        <f>IF($D7="","",INDEX(Schützenerfassung!$F$4:$F$203,$D7))</f>
        <v/>
      </c>
    </row>
    <row r="8" spans="1:8" x14ac:dyDescent="0.25">
      <c r="A8" s="3" t="str">
        <f>IF($D8="","",IF(ISBLANK(INDEX(Schützenerfassung!$B$4:$B$203,$D8)),"",INDEX(Schützenerfassung!$B$4:$B$203,$D8)))</f>
        <v/>
      </c>
      <c r="B8" s="3" t="str">
        <f>IF($D8="","",IF(ISBLANK(INDEX(Schützenerfassung!$C$4:$C$203,$D8)),"",INDEX(Schützenerfassung!$C$4:$C$203,$D8)))</f>
        <v/>
      </c>
      <c r="C8" s="3" t="str">
        <f>IF($D8="","",IF(ISBLANK(INDEX(Schützenerfassung!$D$4:$D$203,$D8)),"",INDEX(Schützenerfassung!$D$4:$D$203,$D8)))</f>
        <v/>
      </c>
      <c r="D8" t="str">
        <f>IFERROR(MATCH(1&amp;"-"&amp;2,Schützenerfassung!$T$4:$T$203,0),"")</f>
        <v/>
      </c>
      <c r="E8" t="str">
        <f>IF($D8="","",INDEX(Schützenerfassung!$B$4:$B$203,$D8))</f>
        <v/>
      </c>
      <c r="F8" t="str">
        <f>IF($D8="","",INDEX(Schützenerfassung!$C$4:$C$203,$D8))</f>
        <v/>
      </c>
      <c r="G8" t="str">
        <f>IF($D8="","",INDEX(Schützenerfassung!$D$4:$D$203,$D8))</f>
        <v/>
      </c>
      <c r="H8" t="str">
        <f>IF($D8="","",INDEX(Schützenerfassung!$F$4:$F$203,$D8))</f>
        <v/>
      </c>
    </row>
    <row r="9" spans="1:8" x14ac:dyDescent="0.25">
      <c r="A9" s="3" t="str">
        <f>IF($D9="","",IF(ISBLANK(INDEX(Schützenerfassung!$B$4:$B$203,$D9)),"",INDEX(Schützenerfassung!$B$4:$B$203,$D9)))</f>
        <v/>
      </c>
      <c r="B9" s="3" t="str">
        <f>IF($D9="","",IF(ISBLANK(INDEX(Schützenerfassung!$C$4:$C$203,$D9)),"",INDEX(Schützenerfassung!$C$4:$C$203,$D9)))</f>
        <v/>
      </c>
      <c r="C9" s="3" t="str">
        <f>IF($D9="","",IF(ISBLANK(INDEX(Schützenerfassung!$D$4:$D$203,$D9)),"",INDEX(Schützenerfassung!$D$4:$D$203,$D9)))</f>
        <v/>
      </c>
      <c r="D9" t="str">
        <f>IFERROR(MATCH(1&amp;"-"&amp;3,Schützenerfassung!$T$4:$T$203,0),"")</f>
        <v/>
      </c>
      <c r="E9" t="str">
        <f>IF($D9="","",INDEX(Schützenerfassung!$B$4:$B$203,$D9))</f>
        <v/>
      </c>
      <c r="F9" t="str">
        <f>IF($D9="","",INDEX(Schützenerfassung!$C$4:$C$203,$D9))</f>
        <v/>
      </c>
      <c r="G9" t="str">
        <f>IF($D9="","",INDEX(Schützenerfassung!$D$4:$D$203,$D9))</f>
        <v/>
      </c>
      <c r="H9" t="str">
        <f>IF($D9="","",INDEX(Schützenerfassung!$F$4:$F$203,$D9))</f>
        <v/>
      </c>
    </row>
    <row r="11" spans="1:8" x14ac:dyDescent="0.25">
      <c r="A11" s="24" t="s">
        <v>25</v>
      </c>
      <c r="B11" s="25"/>
      <c r="C11" s="25"/>
      <c r="D11" s="25"/>
      <c r="E11" s="25"/>
    </row>
    <row r="12" spans="1:8" x14ac:dyDescent="0.25">
      <c r="A12" s="6" t="s">
        <v>14</v>
      </c>
      <c r="B12" s="8" t="str">
        <f>IF(Anmeldung!$B$9&gt;=2,Anmeldung!B14,"")</f>
        <v/>
      </c>
      <c r="C12" s="5" t="s">
        <v>45</v>
      </c>
      <c r="D12" s="4"/>
      <c r="E12" s="4"/>
    </row>
    <row r="14" spans="1:8" x14ac:dyDescent="0.25">
      <c r="A14" s="7" t="s">
        <v>9</v>
      </c>
      <c r="B14" s="7" t="s">
        <v>10</v>
      </c>
      <c r="C14" s="7" t="s">
        <v>11</v>
      </c>
      <c r="D14" t="s">
        <v>20</v>
      </c>
      <c r="E14" t="s">
        <v>21</v>
      </c>
      <c r="F14" t="s">
        <v>22</v>
      </c>
      <c r="G14" t="s">
        <v>23</v>
      </c>
      <c r="H14" t="s">
        <v>24</v>
      </c>
    </row>
    <row r="15" spans="1:8" x14ac:dyDescent="0.25">
      <c r="A15" s="3" t="str">
        <f>IF($D15="","",IF(ISBLANK(INDEX(Schützenerfassung!$B$4:$B$203,$D15)),"",INDEX(Schützenerfassung!$B$4:$B$203,$D15)))</f>
        <v/>
      </c>
      <c r="B15" s="3" t="str">
        <f>IF($D15="","",IF(ISBLANK(INDEX(Schützenerfassung!$C$4:$C$203,$D15)),"",INDEX(Schützenerfassung!$C$4:$C$203,$D15)))</f>
        <v/>
      </c>
      <c r="C15" s="3" t="str">
        <f>IF($D15="","",IF(ISBLANK(INDEX(Schützenerfassung!$D$4:$D$203,$D15)),"",INDEX(Schützenerfassung!$D$4:$D$203,$D15)))</f>
        <v/>
      </c>
      <c r="D15" t="str">
        <f>IFERROR(MATCH(2&amp;"-"&amp;1,Schützenerfassung!$T$4:$T$203,0),"")</f>
        <v/>
      </c>
      <c r="E15" t="str">
        <f>IF($D15="","",INDEX(Schützenerfassung!$B$4:$B$203,$D15))</f>
        <v/>
      </c>
      <c r="F15" t="str">
        <f>IF($D15="","",INDEX(Schützenerfassung!$C$4:$C$203,$D15))</f>
        <v/>
      </c>
      <c r="G15" t="str">
        <f>IF($D15="","",INDEX(Schützenerfassung!$D$4:$D$203,$D15))</f>
        <v/>
      </c>
      <c r="H15" t="str">
        <f>IF($D15="","",INDEX(Schützenerfassung!$F$4:$F$203,$D15))</f>
        <v/>
      </c>
    </row>
    <row r="16" spans="1:8" x14ac:dyDescent="0.25">
      <c r="A16" s="3" t="str">
        <f>IF($D16="","",IF(ISBLANK(INDEX(Schützenerfassung!$B$4:$B$203,$D16)),"",INDEX(Schützenerfassung!$B$4:$B$203,$D16)))</f>
        <v/>
      </c>
      <c r="B16" s="3" t="str">
        <f>IF($D16="","",IF(ISBLANK(INDEX(Schützenerfassung!$C$4:$C$203,$D16)),"",INDEX(Schützenerfassung!$C$4:$C$203,$D16)))</f>
        <v/>
      </c>
      <c r="C16" s="3" t="str">
        <f>IF($D16="","",IF(ISBLANK(INDEX(Schützenerfassung!$D$4:$D$203,$D16)),"",INDEX(Schützenerfassung!$D$4:$D$203,$D16)))</f>
        <v/>
      </c>
      <c r="D16" t="str">
        <f>IFERROR(MATCH(2&amp;"-"&amp;2,Schützenerfassung!$T$4:$T$203,0),"")</f>
        <v/>
      </c>
      <c r="E16" t="str">
        <f>IF($D16="","",INDEX(Schützenerfassung!$B$4:$B$203,$D16))</f>
        <v/>
      </c>
      <c r="F16" t="str">
        <f>IF($D16="","",INDEX(Schützenerfassung!$C$4:$C$203,$D16))</f>
        <v/>
      </c>
      <c r="G16" t="str">
        <f>IF($D16="","",INDEX(Schützenerfassung!$D$4:$D$203,$D16))</f>
        <v/>
      </c>
      <c r="H16" t="str">
        <f>IF($D16="","",INDEX(Schützenerfassung!$F$4:$F$203,$D16))</f>
        <v/>
      </c>
    </row>
    <row r="17" spans="1:8" x14ac:dyDescent="0.25">
      <c r="A17" s="3" t="str">
        <f>IF($D17="","",IF(ISBLANK(INDEX(Schützenerfassung!$B$4:$B$203,$D17)),"",INDEX(Schützenerfassung!$B$4:$B$203,$D17)))</f>
        <v/>
      </c>
      <c r="B17" s="3" t="str">
        <f>IF($D17="","",IF(ISBLANK(INDEX(Schützenerfassung!$C$4:$C$203,$D17)),"",INDEX(Schützenerfassung!$C$4:$C$203,$D17)))</f>
        <v/>
      </c>
      <c r="C17" s="3" t="str">
        <f>IF($D17="","",IF(ISBLANK(INDEX(Schützenerfassung!$D$4:$D$203,$D17)),"",INDEX(Schützenerfassung!$D$4:$D$203,$D17)))</f>
        <v/>
      </c>
      <c r="D17" t="str">
        <f>IFERROR(MATCH(2&amp;"-"&amp;3,Schützenerfassung!$T$4:$T$203,0),"")</f>
        <v/>
      </c>
      <c r="E17" t="str">
        <f>IF($D17="","",INDEX(Schützenerfassung!$B$4:$B$203,$D17))</f>
        <v/>
      </c>
      <c r="F17" t="str">
        <f>IF($D17="","",INDEX(Schützenerfassung!$C$4:$C$203,$D17))</f>
        <v/>
      </c>
      <c r="G17" t="str">
        <f>IF($D17="","",INDEX(Schützenerfassung!$D$4:$D$203,$D17))</f>
        <v/>
      </c>
      <c r="H17" t="str">
        <f>IF($D17="","",INDEX(Schützenerfassung!$F$4:$F$203,$D17))</f>
        <v/>
      </c>
    </row>
    <row r="19" spans="1:8" x14ac:dyDescent="0.25">
      <c r="A19" s="24" t="s">
        <v>26</v>
      </c>
      <c r="B19" s="25"/>
      <c r="C19" s="25"/>
      <c r="D19" s="25"/>
      <c r="E19" s="25"/>
    </row>
    <row r="20" spans="1:8" x14ac:dyDescent="0.25">
      <c r="A20" s="6" t="s">
        <v>14</v>
      </c>
      <c r="B20" s="8" t="str">
        <f>IF(Anmeldung!$B$9&gt;=3,Anmeldung!B15,"")</f>
        <v/>
      </c>
      <c r="C20" s="5" t="s">
        <v>45</v>
      </c>
      <c r="D20" s="4"/>
      <c r="E20" s="4"/>
    </row>
    <row r="22" spans="1:8" x14ac:dyDescent="0.25">
      <c r="A22" s="7" t="s">
        <v>9</v>
      </c>
      <c r="B22" s="7" t="s">
        <v>10</v>
      </c>
      <c r="C22" s="7" t="s">
        <v>11</v>
      </c>
      <c r="D22" t="s">
        <v>20</v>
      </c>
      <c r="E22" t="s">
        <v>21</v>
      </c>
      <c r="F22" t="s">
        <v>22</v>
      </c>
      <c r="G22" t="s">
        <v>23</v>
      </c>
      <c r="H22" t="s">
        <v>24</v>
      </c>
    </row>
    <row r="23" spans="1:8" x14ac:dyDescent="0.25">
      <c r="A23" s="3" t="str">
        <f>IF($D23="","",IF(ISBLANK(INDEX(Schützenerfassung!$B$4:$B$203,$D23)),"",INDEX(Schützenerfassung!$B$4:$B$203,$D23)))</f>
        <v/>
      </c>
      <c r="B23" s="3" t="str">
        <f>IF($D23="","",IF(ISBLANK(INDEX(Schützenerfassung!$C$4:$C$203,$D23)),"",INDEX(Schützenerfassung!$C$4:$C$203,$D23)))</f>
        <v/>
      </c>
      <c r="C23" s="3" t="str">
        <f>IF($D23="","",IF(ISBLANK(INDEX(Schützenerfassung!$D$4:$D$203,$D23)),"",INDEX(Schützenerfassung!$D$4:$D$203,$D23)))</f>
        <v/>
      </c>
      <c r="D23" t="str">
        <f>IFERROR(MATCH(3&amp;"-"&amp;1,Schützenerfassung!$T$4:$T$203,0),"")</f>
        <v/>
      </c>
      <c r="E23" t="str">
        <f>IF($D23="","",INDEX(Schützenerfassung!$B$4:$B$203,$D23))</f>
        <v/>
      </c>
      <c r="F23" t="str">
        <f>IF($D23="","",INDEX(Schützenerfassung!$C$4:$C$203,$D23))</f>
        <v/>
      </c>
      <c r="G23" t="str">
        <f>IF($D23="","",INDEX(Schützenerfassung!$D$4:$D$203,$D23))</f>
        <v/>
      </c>
      <c r="H23" t="str">
        <f>IF($D23="","",INDEX(Schützenerfassung!$F$4:$F$203,$D23))</f>
        <v/>
      </c>
    </row>
    <row r="24" spans="1:8" x14ac:dyDescent="0.25">
      <c r="A24" s="3" t="str">
        <f>IF($D24="","",IF(ISBLANK(INDEX(Schützenerfassung!$B$4:$B$203,$D24)),"",INDEX(Schützenerfassung!$B$4:$B$203,$D24)))</f>
        <v/>
      </c>
      <c r="B24" s="3" t="str">
        <f>IF($D24="","",IF(ISBLANK(INDEX(Schützenerfassung!$C$4:$C$203,$D24)),"",INDEX(Schützenerfassung!$C$4:$C$203,$D24)))</f>
        <v/>
      </c>
      <c r="C24" s="3" t="str">
        <f>IF($D24="","",IF(ISBLANK(INDEX(Schützenerfassung!$D$4:$D$203,$D24)),"",INDEX(Schützenerfassung!$D$4:$D$203,$D24)))</f>
        <v/>
      </c>
      <c r="D24" t="str">
        <f>IFERROR(MATCH(3&amp;"-"&amp;2,Schützenerfassung!$T$4:$T$203,0),"")</f>
        <v/>
      </c>
      <c r="E24" t="str">
        <f>IF($D24="","",INDEX(Schützenerfassung!$B$4:$B$203,$D24))</f>
        <v/>
      </c>
      <c r="F24" t="str">
        <f>IF($D24="","",INDEX(Schützenerfassung!$C$4:$C$203,$D24))</f>
        <v/>
      </c>
      <c r="G24" t="str">
        <f>IF($D24="","",INDEX(Schützenerfassung!$D$4:$D$203,$D24))</f>
        <v/>
      </c>
      <c r="H24" t="str">
        <f>IF($D24="","",INDEX(Schützenerfassung!$F$4:$F$203,$D24))</f>
        <v/>
      </c>
    </row>
    <row r="25" spans="1:8" x14ac:dyDescent="0.25">
      <c r="A25" s="3" t="str">
        <f>IF($D25="","",IF(ISBLANK(INDEX(Schützenerfassung!$B$4:$B$203,$D25)),"",INDEX(Schützenerfassung!$B$4:$B$203,$D25)))</f>
        <v/>
      </c>
      <c r="B25" s="3" t="str">
        <f>IF($D25="","",IF(ISBLANK(INDEX(Schützenerfassung!$C$4:$C$203,$D25)),"",INDEX(Schützenerfassung!$C$4:$C$203,$D25)))</f>
        <v/>
      </c>
      <c r="C25" s="3" t="str">
        <f>IF($D25="","",IF(ISBLANK(INDEX(Schützenerfassung!$D$4:$D$203,$D25)),"",INDEX(Schützenerfassung!$D$4:$D$203,$D25)))</f>
        <v/>
      </c>
      <c r="D25" t="str">
        <f>IFERROR(MATCH(3&amp;"-"&amp;3,Schützenerfassung!$T$4:$T$203,0),"")</f>
        <v/>
      </c>
      <c r="E25" t="str">
        <f>IF($D25="","",INDEX(Schützenerfassung!$B$4:$B$203,$D25))</f>
        <v/>
      </c>
      <c r="F25" t="str">
        <f>IF($D25="","",INDEX(Schützenerfassung!$C$4:$C$203,$D25))</f>
        <v/>
      </c>
      <c r="G25" t="str">
        <f>IF($D25="","",INDEX(Schützenerfassung!$D$4:$D$203,$D25))</f>
        <v/>
      </c>
      <c r="H25" t="str">
        <f>IF($D25="","",INDEX(Schützenerfassung!$F$4:$F$203,$D25))</f>
        <v/>
      </c>
    </row>
    <row r="27" spans="1:8" x14ac:dyDescent="0.25">
      <c r="A27" s="24" t="s">
        <v>27</v>
      </c>
      <c r="B27" s="25"/>
      <c r="C27" s="25"/>
      <c r="D27" s="25"/>
      <c r="E27" s="25"/>
    </row>
    <row r="28" spans="1:8" x14ac:dyDescent="0.25">
      <c r="A28" s="6" t="s">
        <v>14</v>
      </c>
      <c r="B28" s="8" t="str">
        <f>IF(Anmeldung!$B$9&gt;=4,Anmeldung!B16,"")</f>
        <v/>
      </c>
      <c r="C28" s="5" t="s">
        <v>45</v>
      </c>
      <c r="D28" s="4"/>
      <c r="E28" s="4"/>
    </row>
    <row r="30" spans="1:8" x14ac:dyDescent="0.25">
      <c r="A30" s="7" t="s">
        <v>9</v>
      </c>
      <c r="B30" s="7" t="s">
        <v>10</v>
      </c>
      <c r="C30" s="7" t="s">
        <v>11</v>
      </c>
      <c r="D30" t="s">
        <v>20</v>
      </c>
      <c r="E30" t="s">
        <v>21</v>
      </c>
      <c r="F30" t="s">
        <v>22</v>
      </c>
      <c r="G30" t="s">
        <v>23</v>
      </c>
      <c r="H30" t="s">
        <v>24</v>
      </c>
    </row>
    <row r="31" spans="1:8" x14ac:dyDescent="0.25">
      <c r="A31" s="3" t="str">
        <f>IF($D31="","",IF(ISBLANK(INDEX(Schützenerfassung!$B$4:$B$203,$D31)),"",INDEX(Schützenerfassung!$B$4:$B$203,$D31)))</f>
        <v/>
      </c>
      <c r="B31" s="3" t="str">
        <f>IF($D31="","",IF(ISBLANK(INDEX(Schützenerfassung!$C$4:$C$203,$D31)),"",INDEX(Schützenerfassung!$C$4:$C$203,$D31)))</f>
        <v/>
      </c>
      <c r="C31" s="3" t="str">
        <f>IF($D31="","",IF(ISBLANK(INDEX(Schützenerfassung!$D$4:$D$203,$D31)),"",INDEX(Schützenerfassung!$D$4:$D$203,$D31)))</f>
        <v/>
      </c>
      <c r="D31" t="str">
        <f>IFERROR(MATCH(4&amp;"-"&amp;1,Schützenerfassung!$T$4:$T$203,0),"")</f>
        <v/>
      </c>
      <c r="E31" t="str">
        <f>IF($D31="","",INDEX(Schützenerfassung!$B$4:$B$203,$D31))</f>
        <v/>
      </c>
      <c r="F31" t="str">
        <f>IF($D31="","",INDEX(Schützenerfassung!$C$4:$C$203,$D31))</f>
        <v/>
      </c>
      <c r="G31" t="str">
        <f>IF($D31="","",INDEX(Schützenerfassung!$D$4:$D$203,$D31))</f>
        <v/>
      </c>
      <c r="H31" t="str">
        <f>IF($D31="","",INDEX(Schützenerfassung!$F$4:$F$203,$D31))</f>
        <v/>
      </c>
    </row>
    <row r="32" spans="1:8" x14ac:dyDescent="0.25">
      <c r="A32" s="3" t="str">
        <f>IF($D32="","",IF(ISBLANK(INDEX(Schützenerfassung!$B$4:$B$203,$D32)),"",INDEX(Schützenerfassung!$B$4:$B$203,$D32)))</f>
        <v/>
      </c>
      <c r="B32" s="3" t="str">
        <f>IF($D32="","",IF(ISBLANK(INDEX(Schützenerfassung!$C$4:$C$203,$D32)),"",INDEX(Schützenerfassung!$C$4:$C$203,$D32)))</f>
        <v/>
      </c>
      <c r="C32" s="3" t="str">
        <f>IF($D32="","",IF(ISBLANK(INDEX(Schützenerfassung!$D$4:$D$203,$D32)),"",INDEX(Schützenerfassung!$D$4:$D$203,$D32)))</f>
        <v/>
      </c>
      <c r="D32" t="str">
        <f>IFERROR(MATCH(4&amp;"-"&amp;2,Schützenerfassung!$T$4:$T$203,0),"")</f>
        <v/>
      </c>
      <c r="E32" t="str">
        <f>IF($D32="","",INDEX(Schützenerfassung!$B$4:$B$203,$D32))</f>
        <v/>
      </c>
      <c r="F32" t="str">
        <f>IF($D32="","",INDEX(Schützenerfassung!$C$4:$C$203,$D32))</f>
        <v/>
      </c>
      <c r="G32" t="str">
        <f>IF($D32="","",INDEX(Schützenerfassung!$D$4:$D$203,$D32))</f>
        <v/>
      </c>
      <c r="H32" t="str">
        <f>IF($D32="","",INDEX(Schützenerfassung!$F$4:$F$203,$D32))</f>
        <v/>
      </c>
    </row>
    <row r="33" spans="1:8" x14ac:dyDescent="0.25">
      <c r="A33" s="3" t="str">
        <f>IF($D33="","",IF(ISBLANK(INDEX(Schützenerfassung!$B$4:$B$203,$D33)),"",INDEX(Schützenerfassung!$B$4:$B$203,$D33)))</f>
        <v/>
      </c>
      <c r="B33" s="3" t="str">
        <f>IF($D33="","",IF(ISBLANK(INDEX(Schützenerfassung!$C$4:$C$203,$D33)),"",INDEX(Schützenerfassung!$C$4:$C$203,$D33)))</f>
        <v/>
      </c>
      <c r="C33" s="3" t="str">
        <f>IF($D33="","",IF(ISBLANK(INDEX(Schützenerfassung!$D$4:$D$203,$D33)),"",INDEX(Schützenerfassung!$D$4:$D$203,$D33)))</f>
        <v/>
      </c>
      <c r="D33" t="str">
        <f>IFERROR(MATCH(4&amp;"-"&amp;3,Schützenerfassung!$T$4:$T$203,0),"")</f>
        <v/>
      </c>
      <c r="E33" t="str">
        <f>IF($D33="","",INDEX(Schützenerfassung!$B$4:$B$203,$D33))</f>
        <v/>
      </c>
      <c r="F33" t="str">
        <f>IF($D33="","",INDEX(Schützenerfassung!$C$4:$C$203,$D33))</f>
        <v/>
      </c>
      <c r="G33" t="str">
        <f>IF($D33="","",INDEX(Schützenerfassung!$D$4:$D$203,$D33))</f>
        <v/>
      </c>
      <c r="H33" t="str">
        <f>IF($D33="","",INDEX(Schützenerfassung!$F$4:$F$203,$D33))</f>
        <v/>
      </c>
    </row>
    <row r="35" spans="1:8" x14ac:dyDescent="0.25">
      <c r="A35" s="24" t="s">
        <v>28</v>
      </c>
      <c r="B35" s="25"/>
      <c r="C35" s="25"/>
      <c r="D35" s="25"/>
      <c r="E35" s="25"/>
    </row>
    <row r="36" spans="1:8" x14ac:dyDescent="0.25">
      <c r="A36" s="6" t="s">
        <v>14</v>
      </c>
      <c r="B36" s="8" t="str">
        <f>IF(Anmeldung!$B$9&gt;=5,Anmeldung!B17,"")</f>
        <v/>
      </c>
      <c r="C36" s="5" t="s">
        <v>45</v>
      </c>
      <c r="D36" s="4"/>
      <c r="E36" s="4"/>
    </row>
    <row r="38" spans="1:8" x14ac:dyDescent="0.25">
      <c r="A38" s="7" t="s">
        <v>9</v>
      </c>
      <c r="B38" s="7" t="s">
        <v>10</v>
      </c>
      <c r="C38" s="7" t="s">
        <v>11</v>
      </c>
      <c r="D38" t="s">
        <v>20</v>
      </c>
      <c r="E38" t="s">
        <v>21</v>
      </c>
      <c r="F38" t="s">
        <v>22</v>
      </c>
      <c r="G38" t="s">
        <v>23</v>
      </c>
      <c r="H38" t="s">
        <v>24</v>
      </c>
    </row>
    <row r="39" spans="1:8" x14ac:dyDescent="0.25">
      <c r="A39" s="3" t="str">
        <f>IF($D39="","",IF(ISBLANK(INDEX(Schützenerfassung!$B$4:$B$203,$D39)),"",INDEX(Schützenerfassung!$B$4:$B$203,$D39)))</f>
        <v/>
      </c>
      <c r="B39" s="3" t="str">
        <f>IF($D39="","",IF(ISBLANK(INDEX(Schützenerfassung!$C$4:$C$203,$D39)),"",INDEX(Schützenerfassung!$C$4:$C$203,$D39)))</f>
        <v/>
      </c>
      <c r="C39" s="3" t="str">
        <f>IF($D39="","",IF(ISBLANK(INDEX(Schützenerfassung!$D$4:$D$203,$D39)),"",INDEX(Schützenerfassung!$D$4:$D$203,$D39)))</f>
        <v/>
      </c>
      <c r="D39" t="str">
        <f>IFERROR(MATCH(5&amp;"-"&amp;1,Schützenerfassung!$T$4:$T$203,0),"")</f>
        <v/>
      </c>
      <c r="E39" t="str">
        <f>IF($D39="","",INDEX(Schützenerfassung!$B$4:$B$203,$D39))</f>
        <v/>
      </c>
      <c r="F39" t="str">
        <f>IF($D39="","",INDEX(Schützenerfassung!$C$4:$C$203,$D39))</f>
        <v/>
      </c>
      <c r="G39" t="str">
        <f>IF($D39="","",INDEX(Schützenerfassung!$D$4:$D$203,$D39))</f>
        <v/>
      </c>
      <c r="H39" t="str">
        <f>IF($D39="","",INDEX(Schützenerfassung!$F$4:$F$203,$D39))</f>
        <v/>
      </c>
    </row>
    <row r="40" spans="1:8" x14ac:dyDescent="0.25">
      <c r="A40" s="3" t="str">
        <f>IF($D40="","",IF(ISBLANK(INDEX(Schützenerfassung!$B$4:$B$203,$D40)),"",INDEX(Schützenerfassung!$B$4:$B$203,$D40)))</f>
        <v/>
      </c>
      <c r="B40" s="3" t="str">
        <f>IF($D40="","",IF(ISBLANK(INDEX(Schützenerfassung!$C$4:$C$203,$D40)),"",INDEX(Schützenerfassung!$C$4:$C$203,$D40)))</f>
        <v/>
      </c>
      <c r="C40" s="3" t="str">
        <f>IF($D40="","",IF(ISBLANK(INDEX(Schützenerfassung!$D$4:$D$203,$D40)),"",INDEX(Schützenerfassung!$D$4:$D$203,$D40)))</f>
        <v/>
      </c>
      <c r="D40" t="str">
        <f>IFERROR(MATCH(5&amp;"-"&amp;2,Schützenerfassung!$T$4:$T$203,0),"")</f>
        <v/>
      </c>
      <c r="E40" t="str">
        <f>IF($D40="","",INDEX(Schützenerfassung!$B$4:$B$203,$D40))</f>
        <v/>
      </c>
      <c r="F40" t="str">
        <f>IF($D40="","",INDEX(Schützenerfassung!$C$4:$C$203,$D40))</f>
        <v/>
      </c>
      <c r="G40" t="str">
        <f>IF($D40="","",INDEX(Schützenerfassung!$D$4:$D$203,$D40))</f>
        <v/>
      </c>
      <c r="H40" t="str">
        <f>IF($D40="","",INDEX(Schützenerfassung!$F$4:$F$203,$D40))</f>
        <v/>
      </c>
    </row>
    <row r="41" spans="1:8" x14ac:dyDescent="0.25">
      <c r="A41" s="3" t="str">
        <f>IF($D41="","",IF(ISBLANK(INDEX(Schützenerfassung!$B$4:$B$203,$D41)),"",INDEX(Schützenerfassung!$B$4:$B$203,$D41)))</f>
        <v/>
      </c>
      <c r="B41" s="3" t="str">
        <f>IF($D41="","",IF(ISBLANK(INDEX(Schützenerfassung!$C$4:$C$203,$D41)),"",INDEX(Schützenerfassung!$C$4:$C$203,$D41)))</f>
        <v/>
      </c>
      <c r="C41" s="3" t="str">
        <f>IF($D41="","",IF(ISBLANK(INDEX(Schützenerfassung!$D$4:$D$203,$D41)),"",INDEX(Schützenerfassung!$D$4:$D$203,$D41)))</f>
        <v/>
      </c>
      <c r="D41" t="str">
        <f>IFERROR(MATCH(5&amp;"-"&amp;3,Schützenerfassung!$T$4:$T$203,0),"")</f>
        <v/>
      </c>
      <c r="E41" t="str">
        <f>IF($D41="","",INDEX(Schützenerfassung!$B$4:$B$203,$D41))</f>
        <v/>
      </c>
      <c r="F41" t="str">
        <f>IF($D41="","",INDEX(Schützenerfassung!$C$4:$C$203,$D41))</f>
        <v/>
      </c>
      <c r="G41" t="str">
        <f>IF($D41="","",INDEX(Schützenerfassung!$D$4:$D$203,$D41))</f>
        <v/>
      </c>
      <c r="H41" t="str">
        <f>IF($D41="","",INDEX(Schützenerfassung!$F$4:$F$203,$D41))</f>
        <v/>
      </c>
    </row>
    <row r="43" spans="1:8" x14ac:dyDescent="0.25">
      <c r="A43" s="24" t="s">
        <v>29</v>
      </c>
      <c r="B43" s="25"/>
      <c r="C43" s="25"/>
      <c r="D43" s="25"/>
      <c r="E43" s="25"/>
    </row>
    <row r="44" spans="1:8" x14ac:dyDescent="0.25">
      <c r="A44" s="6" t="s">
        <v>14</v>
      </c>
      <c r="B44" s="8" t="str">
        <f>IF(Anmeldung!$B$9&gt;=6,Anmeldung!B18,"")</f>
        <v/>
      </c>
      <c r="C44" s="5" t="s">
        <v>45</v>
      </c>
      <c r="D44" s="4"/>
      <c r="E44" s="4"/>
    </row>
    <row r="46" spans="1:8" x14ac:dyDescent="0.25">
      <c r="A46" s="9" t="s">
        <v>9</v>
      </c>
      <c r="B46" s="9" t="s">
        <v>10</v>
      </c>
      <c r="C46" s="9" t="s">
        <v>11</v>
      </c>
      <c r="D46" t="s">
        <v>20</v>
      </c>
      <c r="E46" t="s">
        <v>21</v>
      </c>
      <c r="F46" t="s">
        <v>22</v>
      </c>
      <c r="G46" t="s">
        <v>23</v>
      </c>
      <c r="H46" t="s">
        <v>24</v>
      </c>
    </row>
    <row r="47" spans="1:8" x14ac:dyDescent="0.25">
      <c r="A47" s="3" t="str">
        <f>IF($D47="","",IF(ISBLANK(INDEX(Schützenerfassung!$B$4:$B$203,$D47)),"",INDEX(Schützenerfassung!$B$4:$B$203,$D47)))</f>
        <v/>
      </c>
      <c r="B47" s="3" t="str">
        <f>IF($D47="","",IF(ISBLANK(INDEX(Schützenerfassung!$C$4:$C$203,$D47)),"",INDEX(Schützenerfassung!$C$4:$C$203,$D47)))</f>
        <v/>
      </c>
      <c r="C47" s="3" t="str">
        <f>IF($D47="","",IF(ISBLANK(INDEX(Schützenerfassung!$D$4:$D$203,$D47)),"",INDEX(Schützenerfassung!$D$4:$D$203,$D47)))</f>
        <v/>
      </c>
      <c r="D47" t="str">
        <f>IFERROR(MATCH(6&amp;"-"&amp;1,Schützenerfassung!$T$4:$T$203,0),"")</f>
        <v/>
      </c>
      <c r="E47" t="str">
        <f>IF($D47="","",INDEX(Schützenerfassung!$B$4:$B$203,$D47))</f>
        <v/>
      </c>
      <c r="F47" t="str">
        <f>IF($D47="","",INDEX(Schützenerfassung!$C$4:$C$203,$D47))</f>
        <v/>
      </c>
      <c r="G47" t="str">
        <f>IF($D47="","",INDEX(Schützenerfassung!$D$4:$D$203,$D47))</f>
        <v/>
      </c>
      <c r="H47" t="str">
        <f>IF($D47="","",INDEX(Schützenerfassung!$F$4:$F$203,$D47))</f>
        <v/>
      </c>
    </row>
    <row r="48" spans="1:8" x14ac:dyDescent="0.25">
      <c r="A48" s="3" t="str">
        <f>IF($D48="","",IF(ISBLANK(INDEX(Schützenerfassung!$B$4:$B$203,$D48)),"",INDEX(Schützenerfassung!$B$4:$B$203,$D48)))</f>
        <v/>
      </c>
      <c r="B48" s="3" t="str">
        <f>IF($D48="","",IF(ISBLANK(INDEX(Schützenerfassung!$C$4:$C$203,$D48)),"",INDEX(Schützenerfassung!$C$4:$C$203,$D48)))</f>
        <v/>
      </c>
      <c r="C48" s="3" t="str">
        <f>IF($D48="","",IF(ISBLANK(INDEX(Schützenerfassung!$D$4:$D$203,$D48)),"",INDEX(Schützenerfassung!$D$4:$D$203,$D48)))</f>
        <v/>
      </c>
      <c r="D48" t="str">
        <f>IFERROR(MATCH(6&amp;"-"&amp;2,Schützenerfassung!$T$4:$T$203,0),"")</f>
        <v/>
      </c>
      <c r="E48" t="str">
        <f>IF($D48="","",INDEX(Schützenerfassung!$B$4:$B$203,$D48))</f>
        <v/>
      </c>
      <c r="F48" t="str">
        <f>IF($D48="","",INDEX(Schützenerfassung!$C$4:$C$203,$D48))</f>
        <v/>
      </c>
      <c r="G48" t="str">
        <f>IF($D48="","",INDEX(Schützenerfassung!$D$4:$D$203,$D48))</f>
        <v/>
      </c>
      <c r="H48" t="str">
        <f>IF($D48="","",INDEX(Schützenerfassung!$F$4:$F$203,$D48))</f>
        <v/>
      </c>
    </row>
    <row r="49" spans="1:8" x14ac:dyDescent="0.25">
      <c r="A49" s="3" t="str">
        <f>IF($D49="","",IF(ISBLANK(INDEX(Schützenerfassung!$B$4:$B$203,$D49)),"",INDEX(Schützenerfassung!$B$4:$B$203,$D49)))</f>
        <v/>
      </c>
      <c r="B49" s="3" t="str">
        <f>IF($D49="","",IF(ISBLANK(INDEX(Schützenerfassung!$C$4:$C$203,$D49)),"",INDEX(Schützenerfassung!$C$4:$C$203,$D49)))</f>
        <v/>
      </c>
      <c r="C49" s="3" t="str">
        <f>IF($D49="","",IF(ISBLANK(INDEX(Schützenerfassung!$D$4:$D$203,$D49)),"",INDEX(Schützenerfassung!$D$4:$D$203,$D49)))</f>
        <v/>
      </c>
      <c r="D49" t="str">
        <f>IFERROR(MATCH(6&amp;"-"&amp;3,Schützenerfassung!$T$4:$T$203,0),"")</f>
        <v/>
      </c>
      <c r="E49" t="str">
        <f>IF($D49="","",INDEX(Schützenerfassung!$B$4:$B$203,$D49))</f>
        <v/>
      </c>
      <c r="F49" t="str">
        <f>IF($D49="","",INDEX(Schützenerfassung!$C$4:$C$203,$D49))</f>
        <v/>
      </c>
      <c r="G49" t="str">
        <f>IF($D49="","",INDEX(Schützenerfassung!$D$4:$D$203,$D49))</f>
        <v/>
      </c>
      <c r="H49" t="str">
        <f>IF($D49="","",INDEX(Schützenerfassung!$F$4:$F$203,$D49))</f>
        <v/>
      </c>
    </row>
    <row r="51" spans="1:8" x14ac:dyDescent="0.25">
      <c r="A51" s="24" t="s">
        <v>30</v>
      </c>
      <c r="B51" s="25"/>
      <c r="C51" s="25"/>
      <c r="D51" s="25"/>
      <c r="E51" s="25"/>
    </row>
    <row r="52" spans="1:8" x14ac:dyDescent="0.25">
      <c r="A52" s="6" t="s">
        <v>14</v>
      </c>
      <c r="B52" s="8" t="str">
        <f>IF(Anmeldung!$B$9&gt;=7,Anmeldung!B19,"")</f>
        <v/>
      </c>
      <c r="C52" s="5" t="s">
        <v>45</v>
      </c>
      <c r="D52" s="4"/>
      <c r="E52" s="4"/>
    </row>
    <row r="54" spans="1:8" x14ac:dyDescent="0.25">
      <c r="A54" s="9" t="s">
        <v>9</v>
      </c>
      <c r="B54" s="9" t="s">
        <v>10</v>
      </c>
      <c r="C54" s="9" t="s">
        <v>11</v>
      </c>
      <c r="D54" t="s">
        <v>20</v>
      </c>
      <c r="E54" t="s">
        <v>21</v>
      </c>
      <c r="F54" t="s">
        <v>22</v>
      </c>
      <c r="G54" t="s">
        <v>23</v>
      </c>
      <c r="H54" t="s">
        <v>24</v>
      </c>
    </row>
    <row r="55" spans="1:8" x14ac:dyDescent="0.25">
      <c r="A55" s="3" t="str">
        <f>IF($D55="","",IF(ISBLANK(INDEX(Schützenerfassung!$B$4:$B$203,$D55)),"",INDEX(Schützenerfassung!$B$4:$B$203,$D55)))</f>
        <v/>
      </c>
      <c r="B55" s="3" t="str">
        <f>IF($D55="","",IF(ISBLANK(INDEX(Schützenerfassung!$C$4:$C$203,$D55)),"",INDEX(Schützenerfassung!$C$4:$C$203,$D55)))</f>
        <v/>
      </c>
      <c r="C55" s="3" t="str">
        <f>IF($D55="","",IF(ISBLANK(INDEX(Schützenerfassung!$D$4:$D$203,$D55)),"",INDEX(Schützenerfassung!$D$4:$D$203,$D55)))</f>
        <v/>
      </c>
      <c r="D55" t="str">
        <f>IFERROR(MATCH(7&amp;"-"&amp;1,Schützenerfassung!$T$4:$T$203,0),"")</f>
        <v/>
      </c>
      <c r="E55" t="str">
        <f>IF($D55="","",INDEX(Schützenerfassung!$B$4:$B$203,$D55))</f>
        <v/>
      </c>
      <c r="F55" t="str">
        <f>IF($D55="","",INDEX(Schützenerfassung!$C$4:$C$203,$D55))</f>
        <v/>
      </c>
      <c r="G55" t="str">
        <f>IF($D55="","",INDEX(Schützenerfassung!$D$4:$D$203,$D55))</f>
        <v/>
      </c>
      <c r="H55" t="str">
        <f>IF($D55="","",INDEX(Schützenerfassung!$F$4:$F$203,$D55))</f>
        <v/>
      </c>
    </row>
    <row r="56" spans="1:8" x14ac:dyDescent="0.25">
      <c r="A56" s="3" t="str">
        <f>IF($D56="","",IF(ISBLANK(INDEX(Schützenerfassung!$B$4:$B$203,$D56)),"",INDEX(Schützenerfassung!$B$4:$B$203,$D56)))</f>
        <v/>
      </c>
      <c r="B56" s="3" t="str">
        <f>IF($D56="","",IF(ISBLANK(INDEX(Schützenerfassung!$C$4:$C$203,$D56)),"",INDEX(Schützenerfassung!$C$4:$C$203,$D56)))</f>
        <v/>
      </c>
      <c r="C56" s="3" t="str">
        <f>IF($D56="","",IF(ISBLANK(INDEX(Schützenerfassung!$D$4:$D$203,$D56)),"",INDEX(Schützenerfassung!$D$4:$D$203,$D56)))</f>
        <v/>
      </c>
      <c r="D56" t="str">
        <f>IFERROR(MATCH(7&amp;"-"&amp;2,Schützenerfassung!$T$4:$T$203,0),"")</f>
        <v/>
      </c>
      <c r="E56" t="str">
        <f>IF($D56="","",INDEX(Schützenerfassung!$B$4:$B$203,$D56))</f>
        <v/>
      </c>
      <c r="F56" t="str">
        <f>IF($D56="","",INDEX(Schützenerfassung!$C$4:$C$203,$D56))</f>
        <v/>
      </c>
      <c r="G56" t="str">
        <f>IF($D56="","",INDEX(Schützenerfassung!$D$4:$D$203,$D56))</f>
        <v/>
      </c>
      <c r="H56" t="str">
        <f>IF($D56="","",INDEX(Schützenerfassung!$F$4:$F$203,$D56))</f>
        <v/>
      </c>
    </row>
    <row r="57" spans="1:8" x14ac:dyDescent="0.25">
      <c r="A57" s="3" t="str">
        <f>IF($D57="","",IF(ISBLANK(INDEX(Schützenerfassung!$B$4:$B$203,$D57)),"",INDEX(Schützenerfassung!$B$4:$B$203,$D57)))</f>
        <v/>
      </c>
      <c r="B57" s="3" t="str">
        <f>IF($D57="","",IF(ISBLANK(INDEX(Schützenerfassung!$C$4:$C$203,$D57)),"",INDEX(Schützenerfassung!$C$4:$C$203,$D57)))</f>
        <v/>
      </c>
      <c r="C57" s="3" t="str">
        <f>IF($D57="","",IF(ISBLANK(INDEX(Schützenerfassung!$D$4:$D$203,$D57)),"",INDEX(Schützenerfassung!$D$4:$D$203,$D57)))</f>
        <v/>
      </c>
      <c r="D57" t="str">
        <f>IFERROR(MATCH(7&amp;"-"&amp;3,Schützenerfassung!$T$4:$T$203,0),"")</f>
        <v/>
      </c>
      <c r="E57" t="str">
        <f>IF($D57="","",INDEX(Schützenerfassung!$B$4:$B$203,$D57))</f>
        <v/>
      </c>
      <c r="F57" t="str">
        <f>IF($D57="","",INDEX(Schützenerfassung!$C$4:$C$203,$D57))</f>
        <v/>
      </c>
      <c r="G57" t="str">
        <f>IF($D57="","",INDEX(Schützenerfassung!$D$4:$D$203,$D57))</f>
        <v/>
      </c>
      <c r="H57" t="str">
        <f>IF($D57="","",INDEX(Schützenerfassung!$F$4:$F$203,$D57))</f>
        <v/>
      </c>
    </row>
    <row r="59" spans="1:8" x14ac:dyDescent="0.25">
      <c r="A59" s="24" t="s">
        <v>31</v>
      </c>
      <c r="B59" s="25"/>
      <c r="C59" s="25"/>
      <c r="D59" s="25"/>
      <c r="E59" s="25"/>
    </row>
    <row r="60" spans="1:8" x14ac:dyDescent="0.25">
      <c r="A60" s="6" t="s">
        <v>14</v>
      </c>
      <c r="B60" s="8" t="str">
        <f>IF(Anmeldung!$B$9&gt;=8,Anmeldung!B20,"")</f>
        <v/>
      </c>
      <c r="C60" s="5" t="s">
        <v>45</v>
      </c>
      <c r="D60" s="4"/>
      <c r="E60" s="4"/>
    </row>
    <row r="62" spans="1:8" x14ac:dyDescent="0.25">
      <c r="A62" s="9" t="s">
        <v>9</v>
      </c>
      <c r="B62" s="9" t="s">
        <v>10</v>
      </c>
      <c r="C62" s="9" t="s">
        <v>11</v>
      </c>
      <c r="D62" t="s">
        <v>20</v>
      </c>
      <c r="E62" t="s">
        <v>21</v>
      </c>
      <c r="F62" t="s">
        <v>22</v>
      </c>
      <c r="G62" t="s">
        <v>23</v>
      </c>
      <c r="H62" t="s">
        <v>24</v>
      </c>
    </row>
    <row r="63" spans="1:8" x14ac:dyDescent="0.25">
      <c r="A63" s="3" t="str">
        <f>IF($D63="","",IF(ISBLANK(INDEX(Schützenerfassung!$B$4:$B$203,$D63)),"",INDEX(Schützenerfassung!$B$4:$B$203,$D63)))</f>
        <v/>
      </c>
      <c r="B63" s="3" t="str">
        <f>IF($D63="","",IF(ISBLANK(INDEX(Schützenerfassung!$C$4:$C$203,$D63)),"",INDEX(Schützenerfassung!$C$4:$C$203,$D63)))</f>
        <v/>
      </c>
      <c r="C63" s="3" t="str">
        <f>IF($D63="","",IF(ISBLANK(INDEX(Schützenerfassung!$D$4:$D$203,$D63)),"",INDEX(Schützenerfassung!$D$4:$D$203,$D63)))</f>
        <v/>
      </c>
      <c r="D63" t="str">
        <f>IFERROR(MATCH(8&amp;"-"&amp;1,Schützenerfassung!$T$4:$T$203,0),"")</f>
        <v/>
      </c>
      <c r="E63" t="str">
        <f>IF($D63="","",INDEX(Schützenerfassung!$B$4:$B$203,$D63))</f>
        <v/>
      </c>
      <c r="F63" t="str">
        <f>IF($D63="","",INDEX(Schützenerfassung!$C$4:$C$203,$D63))</f>
        <v/>
      </c>
      <c r="G63" t="str">
        <f>IF($D63="","",INDEX(Schützenerfassung!$D$4:$D$203,$D63))</f>
        <v/>
      </c>
      <c r="H63" t="str">
        <f>IF($D63="","",INDEX(Schützenerfassung!$F$4:$F$203,$D63))</f>
        <v/>
      </c>
    </row>
    <row r="64" spans="1:8" x14ac:dyDescent="0.25">
      <c r="A64" s="3" t="str">
        <f>IF($D64="","",IF(ISBLANK(INDEX(Schützenerfassung!$B$4:$B$203,$D64)),"",INDEX(Schützenerfassung!$B$4:$B$203,$D64)))</f>
        <v/>
      </c>
      <c r="B64" s="3" t="str">
        <f>IF($D64="","",IF(ISBLANK(INDEX(Schützenerfassung!$C$4:$C$203,$D64)),"",INDEX(Schützenerfassung!$C$4:$C$203,$D64)))</f>
        <v/>
      </c>
      <c r="C64" s="3" t="str">
        <f>IF($D64="","",IF(ISBLANK(INDEX(Schützenerfassung!$D$4:$D$203,$D64)),"",INDEX(Schützenerfassung!$D$4:$D$203,$D64)))</f>
        <v/>
      </c>
      <c r="D64" t="str">
        <f>IFERROR(MATCH(8&amp;"-"&amp;2,Schützenerfassung!$T$4:$T$203,0),"")</f>
        <v/>
      </c>
      <c r="E64" t="str">
        <f>IF($D64="","",INDEX(Schützenerfassung!$B$4:$B$203,$D64))</f>
        <v/>
      </c>
      <c r="F64" t="str">
        <f>IF($D64="","",INDEX(Schützenerfassung!$C$4:$C$203,$D64))</f>
        <v/>
      </c>
      <c r="G64" t="str">
        <f>IF($D64="","",INDEX(Schützenerfassung!$D$4:$D$203,$D64))</f>
        <v/>
      </c>
      <c r="H64" t="str">
        <f>IF($D64="","",INDEX(Schützenerfassung!$F$4:$F$203,$D64))</f>
        <v/>
      </c>
    </row>
    <row r="65" spans="1:8" x14ac:dyDescent="0.25">
      <c r="A65" s="3" t="str">
        <f>IF($D65="","",IF(ISBLANK(INDEX(Schützenerfassung!$B$4:$B$203,$D65)),"",INDEX(Schützenerfassung!$B$4:$B$203,$D65)))</f>
        <v/>
      </c>
      <c r="B65" s="3" t="str">
        <f>IF($D65="","",IF(ISBLANK(INDEX(Schützenerfassung!$C$4:$C$203,$D65)),"",INDEX(Schützenerfassung!$C$4:$C$203,$D65)))</f>
        <v/>
      </c>
      <c r="C65" s="3" t="str">
        <f>IF($D65="","",IF(ISBLANK(INDEX(Schützenerfassung!$D$4:$D$203,$D65)),"",INDEX(Schützenerfassung!$D$4:$D$203,$D65)))</f>
        <v/>
      </c>
      <c r="D65" t="str">
        <f>IFERROR(MATCH(8&amp;"-"&amp;3,Schützenerfassung!$T$4:$T$203,0),"")</f>
        <v/>
      </c>
      <c r="E65" t="str">
        <f>IF($D65="","",INDEX(Schützenerfassung!$B$4:$B$203,$D65))</f>
        <v/>
      </c>
      <c r="F65" t="str">
        <f>IF($D65="","",INDEX(Schützenerfassung!$C$4:$C$203,$D65))</f>
        <v/>
      </c>
      <c r="G65" t="str">
        <f>IF($D65="","",INDEX(Schützenerfassung!$D$4:$D$203,$D65))</f>
        <v/>
      </c>
      <c r="H65" t="str">
        <f>IF($D65="","",INDEX(Schützenerfassung!$F$4:$F$203,$D65))</f>
        <v/>
      </c>
    </row>
    <row r="67" spans="1:8" x14ac:dyDescent="0.25">
      <c r="A67" s="24" t="s">
        <v>32</v>
      </c>
      <c r="B67" s="25"/>
      <c r="C67" s="25"/>
      <c r="D67" s="25"/>
      <c r="E67" s="25"/>
    </row>
    <row r="68" spans="1:8" x14ac:dyDescent="0.25">
      <c r="A68" s="6" t="s">
        <v>14</v>
      </c>
      <c r="B68" s="8" t="str">
        <f>IF(Anmeldung!$B$9&gt;=9,Anmeldung!B21,"")</f>
        <v/>
      </c>
      <c r="C68" s="5" t="s">
        <v>45</v>
      </c>
      <c r="D68" s="4"/>
      <c r="E68" s="4"/>
    </row>
    <row r="70" spans="1:8" x14ac:dyDescent="0.25">
      <c r="A70" s="9" t="s">
        <v>9</v>
      </c>
      <c r="B70" s="9" t="s">
        <v>10</v>
      </c>
      <c r="C70" s="9" t="s">
        <v>11</v>
      </c>
      <c r="D70" t="s">
        <v>20</v>
      </c>
      <c r="E70" t="s">
        <v>21</v>
      </c>
      <c r="F70" t="s">
        <v>22</v>
      </c>
      <c r="G70" t="s">
        <v>23</v>
      </c>
      <c r="H70" t="s">
        <v>24</v>
      </c>
    </row>
    <row r="71" spans="1:8" x14ac:dyDescent="0.25">
      <c r="A71" s="3" t="str">
        <f>IF($D71="","",IF(ISBLANK(INDEX(Schützenerfassung!$B$4:$B$203,$D71)),"",INDEX(Schützenerfassung!$B$4:$B$203,$D71)))</f>
        <v/>
      </c>
      <c r="B71" s="3" t="str">
        <f>IF($D71="","",IF(ISBLANK(INDEX(Schützenerfassung!$C$4:$C$203,$D71)),"",INDEX(Schützenerfassung!$C$4:$C$203,$D71)))</f>
        <v/>
      </c>
      <c r="C71" s="3" t="str">
        <f>IF($D71="","",IF(ISBLANK(INDEX(Schützenerfassung!$D$4:$D$203,$D71)),"",INDEX(Schützenerfassung!$D$4:$D$203,$D71)))</f>
        <v/>
      </c>
      <c r="D71" t="str">
        <f>IFERROR(MATCH(9&amp;"-"&amp;1,Schützenerfassung!$T$4:$T$203,0),"")</f>
        <v/>
      </c>
      <c r="E71" t="str">
        <f>IF($D71="","",INDEX(Schützenerfassung!$B$4:$B$203,$D71))</f>
        <v/>
      </c>
      <c r="F71" t="str">
        <f>IF($D71="","",INDEX(Schützenerfassung!$C$4:$C$203,$D71))</f>
        <v/>
      </c>
      <c r="G71" t="str">
        <f>IF($D71="","",INDEX(Schützenerfassung!$D$4:$D$203,$D71))</f>
        <v/>
      </c>
      <c r="H71" t="str">
        <f>IF($D71="","",INDEX(Schützenerfassung!$F$4:$F$203,$D71))</f>
        <v/>
      </c>
    </row>
    <row r="72" spans="1:8" x14ac:dyDescent="0.25">
      <c r="A72" s="3" t="str">
        <f>IF($D72="","",IF(ISBLANK(INDEX(Schützenerfassung!$B$4:$B$203,$D72)),"",INDEX(Schützenerfassung!$B$4:$B$203,$D72)))</f>
        <v/>
      </c>
      <c r="B72" s="3" t="str">
        <f>IF($D72="","",IF(ISBLANK(INDEX(Schützenerfassung!$C$4:$C$203,$D72)),"",INDEX(Schützenerfassung!$C$4:$C$203,$D72)))</f>
        <v/>
      </c>
      <c r="C72" s="3" t="str">
        <f>IF($D72="","",IF(ISBLANK(INDEX(Schützenerfassung!$D$4:$D$203,$D72)),"",INDEX(Schützenerfassung!$D$4:$D$203,$D72)))</f>
        <v/>
      </c>
      <c r="D72" t="str">
        <f>IFERROR(MATCH(9&amp;"-"&amp;2,Schützenerfassung!$T$4:$T$203,0),"")</f>
        <v/>
      </c>
      <c r="E72" t="str">
        <f>IF($D72="","",INDEX(Schützenerfassung!$B$4:$B$203,$D72))</f>
        <v/>
      </c>
      <c r="F72" t="str">
        <f>IF($D72="","",INDEX(Schützenerfassung!$C$4:$C$203,$D72))</f>
        <v/>
      </c>
      <c r="G72" t="str">
        <f>IF($D72="","",INDEX(Schützenerfassung!$D$4:$D$203,$D72))</f>
        <v/>
      </c>
      <c r="H72" t="str">
        <f>IF($D72="","",INDEX(Schützenerfassung!$F$4:$F$203,$D72))</f>
        <v/>
      </c>
    </row>
    <row r="73" spans="1:8" x14ac:dyDescent="0.25">
      <c r="A73" s="3" t="str">
        <f>IF($D73="","",IF(ISBLANK(INDEX(Schützenerfassung!$B$4:$B$203,$D73)),"",INDEX(Schützenerfassung!$B$4:$B$203,$D73)))</f>
        <v/>
      </c>
      <c r="B73" s="3" t="str">
        <f>IF($D73="","",IF(ISBLANK(INDEX(Schützenerfassung!$C$4:$C$203,$D73)),"",INDEX(Schützenerfassung!$C$4:$C$203,$D73)))</f>
        <v/>
      </c>
      <c r="C73" s="3" t="str">
        <f>IF($D73="","",IF(ISBLANK(INDEX(Schützenerfassung!$D$4:$D$203,$D73)),"",INDEX(Schützenerfassung!$D$4:$D$203,$D73)))</f>
        <v/>
      </c>
      <c r="D73" t="str">
        <f>IFERROR(MATCH(9&amp;"-"&amp;3,Schützenerfassung!$T$4:$T$203,0),"")</f>
        <v/>
      </c>
      <c r="E73" t="str">
        <f>IF($D73="","",INDEX(Schützenerfassung!$B$4:$B$203,$D73))</f>
        <v/>
      </c>
      <c r="F73" t="str">
        <f>IF($D73="","",INDEX(Schützenerfassung!$C$4:$C$203,$D73))</f>
        <v/>
      </c>
      <c r="G73" t="str">
        <f>IF($D73="","",INDEX(Schützenerfassung!$D$4:$D$203,$D73))</f>
        <v/>
      </c>
      <c r="H73" t="str">
        <f>IF($D73="","",INDEX(Schützenerfassung!$F$4:$F$203,$D73))</f>
        <v/>
      </c>
    </row>
    <row r="75" spans="1:8" x14ac:dyDescent="0.25">
      <c r="A75" s="24" t="s">
        <v>33</v>
      </c>
      <c r="B75" s="25"/>
      <c r="C75" s="25"/>
      <c r="D75" s="25"/>
      <c r="E75" s="25"/>
    </row>
    <row r="76" spans="1:8" x14ac:dyDescent="0.25">
      <c r="A76" s="6" t="s">
        <v>14</v>
      </c>
      <c r="B76" s="8" t="str">
        <f>IF(Anmeldung!$B$9&gt;=10,Anmeldung!B22,"")</f>
        <v/>
      </c>
      <c r="C76" s="5" t="s">
        <v>45</v>
      </c>
      <c r="D76" s="4"/>
      <c r="E76" s="4"/>
    </row>
    <row r="78" spans="1:8" x14ac:dyDescent="0.25">
      <c r="A78" s="7" t="s">
        <v>9</v>
      </c>
      <c r="B78" s="7" t="s">
        <v>10</v>
      </c>
      <c r="C78" s="7" t="s">
        <v>11</v>
      </c>
      <c r="D78" t="s">
        <v>20</v>
      </c>
      <c r="E78" t="s">
        <v>21</v>
      </c>
      <c r="F78" t="s">
        <v>22</v>
      </c>
      <c r="G78" t="s">
        <v>23</v>
      </c>
      <c r="H78" t="s">
        <v>24</v>
      </c>
    </row>
    <row r="79" spans="1:8" x14ac:dyDescent="0.25">
      <c r="A79" s="3" t="str">
        <f>IF($D79="","",IF(ISBLANK(INDEX(Schützenerfassung!$B$4:$B$203,$D79)),"",INDEX(Schützenerfassung!$B$4:$B$203,$D79)))</f>
        <v/>
      </c>
      <c r="B79" s="3" t="str">
        <f>IF($D79="","",IF(ISBLANK(INDEX(Schützenerfassung!$C$4:$C$203,$D79)),"",INDEX(Schützenerfassung!$C$4:$C$203,$D79)))</f>
        <v/>
      </c>
      <c r="C79" s="3" t="str">
        <f>IF($D79="","",IF(ISBLANK(INDEX(Schützenerfassung!$D$4:$D$203,$D79)),"",INDEX(Schützenerfassung!$D$4:$D$203,$D79)))</f>
        <v/>
      </c>
      <c r="D79" t="str">
        <f>IFERROR(MATCH(10&amp;"-"&amp;1,Schützenerfassung!$T$4:$T$203,0),"")</f>
        <v/>
      </c>
      <c r="E79" t="str">
        <f>IF($D79="","",INDEX(Schützenerfassung!$B$4:$B$203,$D79))</f>
        <v/>
      </c>
      <c r="F79" t="str">
        <f>IF($D79="","",INDEX(Schützenerfassung!$C$4:$C$203,$D79))</f>
        <v/>
      </c>
      <c r="G79" t="str">
        <f>IF($D79="","",INDEX(Schützenerfassung!$D$4:$D$203,$D79))</f>
        <v/>
      </c>
      <c r="H79" t="str">
        <f>IF($D79="","",INDEX(Schützenerfassung!$F$4:$F$203,$D79))</f>
        <v/>
      </c>
    </row>
    <row r="80" spans="1:8" x14ac:dyDescent="0.25">
      <c r="A80" s="3" t="str">
        <f>IF($D80="","",IF(ISBLANK(INDEX(Schützenerfassung!$B$4:$B$203,$D80)),"",INDEX(Schützenerfassung!$B$4:$B$203,$D80)))</f>
        <v/>
      </c>
      <c r="B80" s="3" t="str">
        <f>IF($D80="","",IF(ISBLANK(INDEX(Schützenerfassung!$C$4:$C$203,$D80)),"",INDEX(Schützenerfassung!$C$4:$C$203,$D80)))</f>
        <v/>
      </c>
      <c r="C80" s="3" t="str">
        <f>IF($D80="","",IF(ISBLANK(INDEX(Schützenerfassung!$D$4:$D$203,$D80)),"",INDEX(Schützenerfassung!$D$4:$D$203,$D80)))</f>
        <v/>
      </c>
      <c r="D80" t="str">
        <f>IFERROR(MATCH(10&amp;"-"&amp;2,Schützenerfassung!$T$4:$T$203,0),"")</f>
        <v/>
      </c>
      <c r="E80" t="str">
        <f>IF($D80="","",INDEX(Schützenerfassung!$B$4:$B$203,$D80))</f>
        <v/>
      </c>
      <c r="F80" t="str">
        <f>IF($D80="","",INDEX(Schützenerfassung!$C$4:$C$203,$D80))</f>
        <v/>
      </c>
      <c r="G80" t="str">
        <f>IF($D80="","",INDEX(Schützenerfassung!$D$4:$D$203,$D80))</f>
        <v/>
      </c>
      <c r="H80" t="str">
        <f>IF($D80="","",INDEX(Schützenerfassung!$F$4:$F$203,$D80))</f>
        <v/>
      </c>
    </row>
    <row r="81" spans="1:8" x14ac:dyDescent="0.25">
      <c r="A81" s="3" t="str">
        <f>IF($D81="","",IF(ISBLANK(INDEX(Schützenerfassung!$B$4:$B$203,$D81)),"",INDEX(Schützenerfassung!$B$4:$B$203,$D81)))</f>
        <v/>
      </c>
      <c r="B81" s="3" t="str">
        <f>IF($D81="","",IF(ISBLANK(INDEX(Schützenerfassung!$C$4:$C$203,$D81)),"",INDEX(Schützenerfassung!$C$4:$C$203,$D81)))</f>
        <v/>
      </c>
      <c r="C81" s="3" t="str">
        <f>IF($D81="","",IF(ISBLANK(INDEX(Schützenerfassung!$D$4:$D$203,$D81)),"",INDEX(Schützenerfassung!$D$4:$D$203,$D81)))</f>
        <v/>
      </c>
      <c r="D81" t="str">
        <f>IFERROR(MATCH(10&amp;"-"&amp;3,Schützenerfassung!$T$4:$T$203,0),"")</f>
        <v/>
      </c>
      <c r="E81" t="str">
        <f>IF($D81="","",INDEX(Schützenerfassung!$B$4:$B$203,$D81))</f>
        <v/>
      </c>
      <c r="F81" t="str">
        <f>IF($D81="","",INDEX(Schützenerfassung!$C$4:$C$203,$D81))</f>
        <v/>
      </c>
      <c r="G81" t="str">
        <f>IF($D81="","",INDEX(Schützenerfassung!$D$4:$D$203,$D81))</f>
        <v/>
      </c>
      <c r="H81" t="str">
        <f>IF($D81="","",INDEX(Schützenerfassung!$F$4:$F$203,$D81))</f>
        <v/>
      </c>
    </row>
  </sheetData>
  <sheetProtection algorithmName="SHA-512" hashValue="r28J0IAtW0XHzoBVMNiivE4pwQnm+xzBwuLvj9s9Y3sImIeUdNsyLaBFC8O2CcqPnOrskLfSBicqcGlBaojpzg==" saltValue="p+QdnkmMfayf/Zl72USeAQ==" spinCount="100000" sheet="1" selectLockedCells="1" selectUnlockedCells="1"/>
  <mergeCells count="11">
    <mergeCell ref="A75:E75"/>
    <mergeCell ref="A11:E11"/>
    <mergeCell ref="A1:E1"/>
    <mergeCell ref="A19:E19"/>
    <mergeCell ref="A67:E67"/>
    <mergeCell ref="A3:E3"/>
    <mergeCell ref="A43:E43"/>
    <mergeCell ref="A35:E35"/>
    <mergeCell ref="A59:E59"/>
    <mergeCell ref="A27:E27"/>
    <mergeCell ref="A51:E51"/>
  </mergeCells>
  <conditionalFormatting sqref="B7:C9 B15:C17 B23:C25 B31:C33 B39:C41 B47:C49 B55:C57 B63:C65 B71:C73 B79:C81">
    <cfRule type="expression" dxfId="23" priority="1">
      <formula>AND($D7&lt;&gt;"",B7="")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Anleitung</vt:lpstr>
      <vt:lpstr>Anmeldung</vt:lpstr>
      <vt:lpstr>Schützenerfassung</vt:lpstr>
      <vt:lpstr>Gruppenübersicht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Beat Tanner</cp:lastModifiedBy>
  <dcterms:created xsi:type="dcterms:W3CDTF">2026-03-30T18:45:04Z</dcterms:created>
  <dcterms:modified xsi:type="dcterms:W3CDTF">2026-05-29T16:56:03Z</dcterms:modified>
</cp:coreProperties>
</file>